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tabRatio="960" firstSheet="30" activeTab="32"/>
  </bookViews>
  <sheets>
    <sheet name="НАСЛОВ" sheetId="1" r:id="rId1"/>
    <sheet name="Садржај" sheetId="2" r:id="rId2"/>
    <sheet name="ДЕМОГРАФИЈА" sheetId="3" r:id="rId3"/>
    <sheet name="ЗДР.РАД. И САРАД." sheetId="4" r:id="rId4"/>
    <sheet name="СТОМАТОЛОГИЈА" sheetId="5" r:id="rId5"/>
    <sheet name="АПОТЕКА" sheetId="6" r:id="rId6"/>
    <sheet name="НЕМЕД.РАДНИЦИ" sheetId="7" r:id="rId7"/>
    <sheet name="ЗБИРНО КАДРОВИ" sheetId="8" r:id="rId8"/>
    <sheet name="ПРЕДШКОЛСКА" sheetId="9" r:id="rId9"/>
    <sheet name="РАЗВОЈНО" sheetId="10" r:id="rId10"/>
    <sheet name="ШКОЛСКА" sheetId="11" r:id="rId11"/>
    <sheet name="САВ. ЗА МЛАДЕ" sheetId="12" r:id="rId12"/>
    <sheet name="ЖЕНЕ" sheetId="13" r:id="rId13"/>
    <sheet name="СТУДЕНТИ" sheetId="14" r:id="rId14"/>
    <sheet name="ОДРАСЛИ" sheetId="15" r:id="rId15"/>
    <sheet name="ПРЕВЕНТИВНИ ЦЕНТАР" sheetId="16" r:id="rId16"/>
    <sheet name="КУЋНО ДЗ" sheetId="17" r:id="rId17"/>
    <sheet name="КУЋНО ЗАВОДИ" sheetId="18" r:id="rId18"/>
    <sheet name="ХИТНА" sheetId="19" r:id="rId19"/>
    <sheet name="ПАТРОНАЖА" sheetId="20" r:id="rId20"/>
    <sheet name="ЛАБОРАТОРИЈА" sheetId="21" r:id="rId21"/>
    <sheet name="РТГ И УЗ" sheetId="22" r:id="rId22"/>
    <sheet name="ИНТЕРНА" sheetId="23" r:id="rId23"/>
    <sheet name="ПНЕУМО" sheetId="24" r:id="rId24"/>
    <sheet name="ОФТАЛМОЛОГИЈА" sheetId="25" r:id="rId25"/>
    <sheet name="ФИЗИКАЛНА" sheetId="26" r:id="rId26"/>
    <sheet name="ОРЛ" sheetId="27" r:id="rId27"/>
    <sheet name="ПСИХИЈАТРИЈА" sheetId="28" r:id="rId28"/>
    <sheet name="ДЕРМАТОЛОГИЈА" sheetId="29" r:id="rId29"/>
    <sheet name="Служба стоматологије" sheetId="30" r:id="rId30"/>
    <sheet name="СПОРТСКА МЕДИЦИНА" sheetId="31" r:id="rId31"/>
    <sheet name="Рекапитулација" sheetId="32" r:id="rId32"/>
    <sheet name="ЛЕКОВИ" sheetId="33" r:id="rId33"/>
    <sheet name="САНИТЕТСКИ И ПОТРОШНИ МАТЕРИЈАЛ" sheetId="34" r:id="rId34"/>
    <sheet name="Нове услуге и шифре" sheetId="35" r:id="rId35"/>
    <sheet name="Номенклатура услуга - допуна" sheetId="36" r:id="rId36"/>
    <sheet name="Збирна врсте услуга" sheetId="37" r:id="rId37"/>
  </sheets>
  <externalReferences>
    <externalReference r:id="rId40"/>
    <externalReference r:id="rId41"/>
  </externalReferences>
  <definedNames>
    <definedName name="_xlnm.Print_Area" localSheetId="19">'ПАТРОНАЖА'!$A$1:$E$27</definedName>
    <definedName name="_xlnm.Print_Titles" localSheetId="20">'ЛАБОРАТОРИЈА'!$3:$3</definedName>
  </definedNames>
  <calcPr fullCalcOnLoad="1"/>
</workbook>
</file>

<file path=xl/sharedStrings.xml><?xml version="1.0" encoding="utf-8"?>
<sst xmlns="http://schemas.openxmlformats.org/spreadsheetml/2006/main" count="2862" uniqueCount="1780">
  <si>
    <t xml:space="preserve">        Табела </t>
  </si>
  <si>
    <t>ОПШТИ ПОДАЦИ О  ОСИГУРАНИМ ЛИЦИМА</t>
  </si>
  <si>
    <t>БРОЈ ЗДРАВСТВЕНИХ РАДНИКА И САРАДНИКА У ЗДРАВСТВЕНОЈ УСТАНОВИ НА ПРИМАРНОМ НИВОУ ЗДРАВСТВЕНЕ ЗАШТИТЕ, НА ДАН 1.1.2019. ГОДИНЕ</t>
  </si>
  <si>
    <t>БРОЈ ЗДРАВСТВЕНИХ РАДНИКА У СЛУЖБИ ЗА СТОМАТОЛОШКУ ЗДРАВСТВЕНУ ЗАШТИТУ НА ДАН 1.1.2019. ГОДИНЕ</t>
  </si>
  <si>
    <t>БРОЈ ЗДРАВСТВЕНИХ РАДНИКА У АПОТЕЦИ У СКЛОПУ ЗДРАВСТВЕНЕ УСТАНОВЕ НА ДАН 1.1.2019. ГОДИНЕ</t>
  </si>
  <si>
    <t>БРОЈ НЕМЕДИЦИНСКИХ РАДНИКА НА ДАН 1.1.2019. ГОДИНЕ</t>
  </si>
  <si>
    <t>1.1.2019.</t>
  </si>
  <si>
    <t>УКУПАН КАДАР У ЗДРАВСТВЕНОЈ УСТАНОВИ НА ДАН 1.1.2019. ГОДИНЕ</t>
  </si>
  <si>
    <t>1003 - ЗДРАВСТВЕНА ЗАШТИТА ДЕЦЕ ПРЕДШКОЛСКОГ УЗРАСТА</t>
  </si>
  <si>
    <t>1058 - РАЗВОЈНО САВЕТОВАЛИШТЕ</t>
  </si>
  <si>
    <t>1004 - ЗДРАВСТВЕНА ЗАШТИТА ДЕЦЕ ШКОЛСКОГ УЗРАСТА</t>
  </si>
  <si>
    <t>1059 - САВЕТОВАЛИШТЕ ЗА МЛАДЕ</t>
  </si>
  <si>
    <t>1005 - ЗДРАВСТВЕНА ЗАШТИТА ЖЕНА</t>
  </si>
  <si>
    <t xml:space="preserve"> ЗДРАВСТВЕНА ЗАШТИТА СТУДЕНТСКЕ ОМЛАДИНЕ</t>
  </si>
  <si>
    <t>1001 - ЗДРАВСТВЕНА ЗАШТИТА ОДРАСЛОГ СТАНОВНИШТВА</t>
  </si>
  <si>
    <t>1057 ЦЕНТАР ЗА ПРЕВЕНТИВНЕ ЗДРАВСТВЕНЕ УСЛУГЕ ОДРАСЛИХ</t>
  </si>
  <si>
    <t>15/А</t>
  </si>
  <si>
    <t xml:space="preserve"> (1020 Т*)-  КУЋНО ЛЕЧЕЊЕ,  НЕГА И ПАЛИЈАТИВНО ЗБРИЊАВАЊЕ - ДОМ ЗДРАВЉА</t>
  </si>
  <si>
    <t>15/Б</t>
  </si>
  <si>
    <t xml:space="preserve">(1020 Т*)-  КУЋНО ЛЕЧЕЊЕ,  НЕГА И ПАЛИЈАТИВНО ЗБРИЊАВАЊЕ </t>
  </si>
  <si>
    <t>Завод за геријатрију и палијативно збрињавање</t>
  </si>
  <si>
    <t>1007 - ХИТНА МЕДИЦИНСКА ПОМОЋ</t>
  </si>
  <si>
    <t xml:space="preserve">1012 - СЛУЖБА ЗА ПОЛИВАЛЕНТНУ ПАТРОНАЖУ </t>
  </si>
  <si>
    <t>1015 - СЛУЖБА ЗА ЛАБОРАТОРИЈСКУ ДИЈАГНОСТИКУ</t>
  </si>
  <si>
    <t>1016 - РЕНДГЕН ДИЈАГНОСТИКА</t>
  </si>
  <si>
    <t>1017 - УЛТРАЗВУЧНА ДИЈАГНОСТИКА</t>
  </si>
  <si>
    <t>1008 - ИНТЕРНА МЕДИЦИНА</t>
  </si>
  <si>
    <t xml:space="preserve">1053 - ПНЕУМОФТИЗИОЛОГИЈА </t>
  </si>
  <si>
    <t>1010 - ОФТАЛМОЛОГИЈА</t>
  </si>
  <si>
    <t>1006 - ФИЗИКАЛНА МЕДИЦИНА И РЕХАБИЛИТАЦИЈА</t>
  </si>
  <si>
    <t>1011 - ОТОРИНОЛАРИНГОЛОГИЈА</t>
  </si>
  <si>
    <t>1009 - ПСИХИЈАТРИЈА - НЕУРОПСИХИЈАТРИЈА</t>
  </si>
  <si>
    <t xml:space="preserve">1054 - ДЕРМАТОВЕНЕРОЛОГИЈА </t>
  </si>
  <si>
    <t>1019 и 2024 СТОМАТОЛОШКА СЛУЖБА</t>
  </si>
  <si>
    <t>СПОРТСКА МЕДИЦИНА</t>
  </si>
  <si>
    <t>ЛЕКОВИ ЗА ОСИГУРАНА ЛИЦА</t>
  </si>
  <si>
    <t xml:space="preserve">САНИТЕТСКИ И МЕДИЦИНСКИ ПОТРОШНИ МАТЕРИЈАЛ ЗА ОСИГУРАНА ЛИЦА РФЗО       </t>
  </si>
  <si>
    <t xml:space="preserve">ЗДРАВСТВЕНА УСТАНОВА  Дом здравља Трстеник </t>
  </si>
  <si>
    <t xml:space="preserve">        Табела бр. 1</t>
  </si>
  <si>
    <t>ГРУПАЦИЈЕ РЕГИСТРОВАНИХ ОСИГУРАНИКА</t>
  </si>
  <si>
    <t>БРОЈ</t>
  </si>
  <si>
    <t>УКУПАН БРОЈ ОСИГУРАНИКА</t>
  </si>
  <si>
    <t>НОВОРОЂЕНЧЕ (ПРВИ МЕСЕЦ)</t>
  </si>
  <si>
    <t>ОДОЈЧЕ (ОД ДРУГОГ МЕСЕЦА ДО КРАЈА ПРВЕ ГОДИНЕ)</t>
  </si>
  <si>
    <t>ДРУГА ГОДИНА ЖИВОТА</t>
  </si>
  <si>
    <t>ТРЕЋА ГОДИНА ЖИВОТА</t>
  </si>
  <si>
    <t>ЧЕТВРТА ГОДИНА ЖИВОТА</t>
  </si>
  <si>
    <t>ПЕТА ГОДИНА ЖИВОТА</t>
  </si>
  <si>
    <t>ШЕСТА ГОДИНА ЖИВОТА</t>
  </si>
  <si>
    <t>СЕДМА ГОДИНА ЖИВОТА, ОДНОСНО ПРЕД ПОЛАЗАК У ШКОЛУ</t>
  </si>
  <si>
    <t>УКУПНО  0-6,99 ГОДИНА</t>
  </si>
  <si>
    <t>7-14  ГОДИНА</t>
  </si>
  <si>
    <t>15-18  ГОДИНА</t>
  </si>
  <si>
    <t>19 И ВИШЕ ГОДИНА УКУПНО  - СКРИНИНГ НА ДЕПРЕСИЈУ</t>
  </si>
  <si>
    <t>19-34 ГОДИНА</t>
  </si>
  <si>
    <t>45 И ВИШЕ ГОДИНА, УКУПНО - СКРИНИНГ НА ДИЈАБЕТ ТИПА 2</t>
  </si>
  <si>
    <t xml:space="preserve">35-49 ГОДИНА УКУПНО </t>
  </si>
  <si>
    <t>35-69 ГОДИНА МУШКАРЦИ-СКРИНИНИГ РИЗИКА НА КВ БОЛЕСТИ</t>
  </si>
  <si>
    <t>45-69 ГОДИНА - ЖЕНЕ- СКРИНИНГ РИЗИКА НА КВ БОЛЕСТИ</t>
  </si>
  <si>
    <t>50-74 ГОДИНА  УКУПНО-СКРИНИНГ НА РАК ДЕБЕЛОГ ЦРЕВА*</t>
  </si>
  <si>
    <t>50-64 ГОДИНА</t>
  </si>
  <si>
    <t>65-69 ГОДИНА</t>
  </si>
  <si>
    <t>70 И ВИШЕ ГОДИНА</t>
  </si>
  <si>
    <t>ЖЕНЕ 15-49 ГОДИНА</t>
  </si>
  <si>
    <t>ЖЕНЕ 15 И ВИШЕ ГОДИНА</t>
  </si>
  <si>
    <t>ЖЕНЕ 25-64 ГОДИНЕ - СКРИНИНГ НА РАК ГРЛИЋА МАТЕРИЦЕ*</t>
  </si>
  <si>
    <t>ЖЕНЕ 50-69 ГОДИНЕ - СКРИНИНГ НА РАК ДОЈКЕ*</t>
  </si>
  <si>
    <t>ОСМА ГОДИНА (I РАЗРЕД )</t>
  </si>
  <si>
    <t>ДЕВЕТА ГОДИНА (II РАЗРЕД)</t>
  </si>
  <si>
    <t>ДЕСЕТА ГОДИНА (III РАЗРЕД)</t>
  </si>
  <si>
    <t>ЈЕДАНАЕСТА ГОДИНА (IV РАЗРЕД)</t>
  </si>
  <si>
    <t>ДВАНАЕСТА ГОДИНА (V РАЗРЕД)</t>
  </si>
  <si>
    <t>ТРИНАЕСТА ГОДИНА (VI РАЗРЕД)</t>
  </si>
  <si>
    <t>ЧЕТРНАЕСТА ГОДИНА (VII РАЗРЕД)</t>
  </si>
  <si>
    <t>ПЕТНАЕСТА ГОДИНА (VIII  РАЗРЕД)</t>
  </si>
  <si>
    <t>ШЕСНАЕСТА ГОДИНА (I РАЗРЕД)</t>
  </si>
  <si>
    <t>СЕДАМНАЕСТА ГОДИНА (II РАЗРЕД)</t>
  </si>
  <si>
    <t>ОСАМНАЕСТА ГОДИНА (III РАЗРЕД)</t>
  </si>
  <si>
    <t>ДЕВЕТНАЕСТА ГОДИНА (IV РАЗРЕД)</t>
  </si>
  <si>
    <t>I ГОДИНА  (19 година)(уписани)</t>
  </si>
  <si>
    <t>III ГОДИНА (21 година)</t>
  </si>
  <si>
    <t>УКУПНО СТУДЕНАТА ДО 26 ГОДИНА</t>
  </si>
  <si>
    <t>*За организовани скрининг становништво</t>
  </si>
  <si>
    <t xml:space="preserve">    ЗДРАВСТВЕНА  УСТАНОВА </t>
  </si>
  <si>
    <t xml:space="preserve">Дом здравља Трстеник </t>
  </si>
  <si>
    <t>Табела бр. 2</t>
  </si>
  <si>
    <t>Р.бр.</t>
  </si>
  <si>
    <t>ОРГАНИЗАЦИОНЕ ЈЕДИНИЦЕ ПО ОБЛАСТИМА ДЕЛАТНОСТИ                                                                           (у складу са Статутом)</t>
  </si>
  <si>
    <t>Запослени на неодређено време који се финансирају из средстава обавезног здравственог осигурања</t>
  </si>
  <si>
    <t>Запослени на неодређено време који се финансирају из других средстава</t>
  </si>
  <si>
    <t>ДОКТОР МЕДИЦИНЕ</t>
  </si>
  <si>
    <t>ФАРМАЦЕУТ-БИОХЕМИЧАР</t>
  </si>
  <si>
    <t>Норматив</t>
  </si>
  <si>
    <t>Разлика</t>
  </si>
  <si>
    <t>МЕДИЦИНСКЕ СЕСТРЕ - ТЕХНИЧАРИ</t>
  </si>
  <si>
    <t>ЗДРАВСТВЕНИ  САРАДНИЦИ</t>
  </si>
  <si>
    <t>Општа медицина</t>
  </si>
  <si>
    <t>На специјализацији</t>
  </si>
  <si>
    <t>Специјалиста</t>
  </si>
  <si>
    <t>Укупно</t>
  </si>
  <si>
    <t>ССС</t>
  </si>
  <si>
    <t>ВШС</t>
  </si>
  <si>
    <t>разлика</t>
  </si>
  <si>
    <t>ВСС</t>
  </si>
  <si>
    <t xml:space="preserve">укупно </t>
  </si>
  <si>
    <t>доктори медицине</t>
  </si>
  <si>
    <t>Мед радници са ССС ВШС</t>
  </si>
  <si>
    <t>здр. Сарадници</t>
  </si>
  <si>
    <t>Здравствена заштита деце</t>
  </si>
  <si>
    <t>1.1</t>
  </si>
  <si>
    <t>Развојно саветовалиште</t>
  </si>
  <si>
    <t>Здравствена заштита школске деце</t>
  </si>
  <si>
    <t>2.1</t>
  </si>
  <si>
    <t>Саветовалиште за младе</t>
  </si>
  <si>
    <t>Здравствена заштита жена</t>
  </si>
  <si>
    <t>Здравствена заштита одраслих</t>
  </si>
  <si>
    <t>Хитна медицинска помоћ</t>
  </si>
  <si>
    <t>Кућно лечење и медицинска нега</t>
  </si>
  <si>
    <t>Поливалентна  патронажна служба</t>
  </si>
  <si>
    <t>Радиолошка дијагностика</t>
  </si>
  <si>
    <t>Лабораторијска дијагностика</t>
  </si>
  <si>
    <t>10.1</t>
  </si>
  <si>
    <t>Специјалистичко консултативна служба</t>
  </si>
  <si>
    <t>Интерна</t>
  </si>
  <si>
    <t>10.2</t>
  </si>
  <si>
    <t>Пнеумофтизиологија</t>
  </si>
  <si>
    <t>10.3</t>
  </si>
  <si>
    <t>Офталмологија</t>
  </si>
  <si>
    <t>10.4</t>
  </si>
  <si>
    <t>Оториноларингологија</t>
  </si>
  <si>
    <t>10.5</t>
  </si>
  <si>
    <t>Психијатрија</t>
  </si>
  <si>
    <t>10.6</t>
  </si>
  <si>
    <t>Физикална медицина и рехабилитација</t>
  </si>
  <si>
    <t>10.7</t>
  </si>
  <si>
    <t>Дерматовенерологија</t>
  </si>
  <si>
    <t>Социјална медицина са информатиком</t>
  </si>
  <si>
    <t>Остало*</t>
  </si>
  <si>
    <t>Број постеља/места</t>
  </si>
  <si>
    <t>Број смена</t>
  </si>
  <si>
    <t>Број дијализа годишње</t>
  </si>
  <si>
    <t>Дијализе</t>
  </si>
  <si>
    <t>Стационар</t>
  </si>
  <si>
    <t>Породилиште</t>
  </si>
  <si>
    <t>Заједничке службе*</t>
  </si>
  <si>
    <t>17.1</t>
  </si>
  <si>
    <t>здравствена заштита радника</t>
  </si>
  <si>
    <t>Спец.медицине рада</t>
  </si>
  <si>
    <t>17.2</t>
  </si>
  <si>
    <t>17.3</t>
  </si>
  <si>
    <t>17.4</t>
  </si>
  <si>
    <t>УКУПНО</t>
  </si>
  <si>
    <t>*У колони "Организационе  јединице по областима делатности" у делу који се односи на "Остало" и "Заједничке службе" потребно је обавезно у пратећем тексту навести структуру запослених здравствених радника и сарадника (занимање и специјалност)</t>
  </si>
  <si>
    <t>Напомена: Здравствени радници запослени у стоматологији и апотеци се приказују у посебним табелама за одговарајуће службе</t>
  </si>
  <si>
    <t xml:space="preserve">ЗДРАВСТВЕНА  УСТАНОВА </t>
  </si>
  <si>
    <t>Табела бр. 3</t>
  </si>
  <si>
    <t>Стоматолошка здравствена заштита</t>
  </si>
  <si>
    <t>Доктор стоматологије</t>
  </si>
  <si>
    <t>Стоматолошка сестра ВШС/ССС</t>
  </si>
  <si>
    <t>Зубни техничар ВШС/ССС</t>
  </si>
  <si>
    <t>Разлика стоматолошке сестре</t>
  </si>
  <si>
    <t>Разлика зубни техничари</t>
  </si>
  <si>
    <t>Дечија и превентивна стоматологија</t>
  </si>
  <si>
    <t>Ортопедија вилица</t>
  </si>
  <si>
    <t>Општа стоматологија</t>
  </si>
  <si>
    <t>Протетика</t>
  </si>
  <si>
    <t>Парoдонтологија и орална медицина</t>
  </si>
  <si>
    <t>Болести зуба са ендодонцијом</t>
  </si>
  <si>
    <t>Орална хирургија</t>
  </si>
  <si>
    <t>УКУПНО:</t>
  </si>
  <si>
    <t>Табела бр. 4</t>
  </si>
  <si>
    <t>Организационе јединице (огранак или јединица за издавање готових лекова)</t>
  </si>
  <si>
    <t>Радно време</t>
  </si>
  <si>
    <t>Запослени на неодређено време</t>
  </si>
  <si>
    <t>Здравствени радници</t>
  </si>
  <si>
    <t>Немедицински радници</t>
  </si>
  <si>
    <t>Постојећи број дипл. Фармацеута</t>
  </si>
  <si>
    <t>Постојећи број фарм. Техничара</t>
  </si>
  <si>
    <t>Постојећи број административних радника</t>
  </si>
  <si>
    <t>Постојећи број техничких радника</t>
  </si>
  <si>
    <t>потпис и печат</t>
  </si>
  <si>
    <t>Укупан број здравствених радника и сарадника са високом стручном спремом</t>
  </si>
  <si>
    <t xml:space="preserve">        Табела бр. 5</t>
  </si>
  <si>
    <t>Назив организационе једицине</t>
  </si>
  <si>
    <t>Административни</t>
  </si>
  <si>
    <t>Технички и помоћни</t>
  </si>
  <si>
    <t>Возачи ХМП</t>
  </si>
  <si>
    <t>Технички</t>
  </si>
  <si>
    <t>Возачи ХМП и санитет. превоза</t>
  </si>
  <si>
    <t>ДИЈАЛИЗА</t>
  </si>
  <si>
    <t>Возачи санитетског превоза</t>
  </si>
  <si>
    <t>ЗДРАВСТВЕНА УСТАНОВА</t>
  </si>
  <si>
    <t>ТАБЕЛА 6</t>
  </si>
  <si>
    <t>Број запослених на неодређено време који се финансирају из средстава обавезног здравственог осигурања</t>
  </si>
  <si>
    <t>Број запослених у апотеци на неодређено време</t>
  </si>
  <si>
    <t>Број запослених на неодређено време који се финансирају из других средстава</t>
  </si>
  <si>
    <t>Укупно запослених на неодређено време</t>
  </si>
  <si>
    <t>Број запослених на одређено време због повећаног обима рада</t>
  </si>
  <si>
    <t>ДОКТОРИ МЕДИЦИНЕ</t>
  </si>
  <si>
    <t>ДОКТОРИ СТОМАТОЛОГИЈЕ</t>
  </si>
  <si>
    <t>ФАРМАЦЕУТИ</t>
  </si>
  <si>
    <t>МЕДИЦИНСКЕ СЕСТРЕ/ТЕХНИЧАРИ</t>
  </si>
  <si>
    <t>СТОМАТОЛОШКЕ СЕСТРЕ</t>
  </si>
  <si>
    <t>ЗУБНИ ТЕХНИЧАРИ</t>
  </si>
  <si>
    <t>ФАРМ.ТЕХНИЧАРИ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</si>
  <si>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</si>
  <si>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</si>
  <si>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</si>
  <si>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Табела бр. 7</t>
  </si>
  <si>
    <t>РФЗО
ШИФРА</t>
  </si>
  <si>
    <t>РФЗО АТРИБУТ</t>
  </si>
  <si>
    <t>АКТИВНОСТИ</t>
  </si>
  <si>
    <t>Извршење  2019.</t>
  </si>
  <si>
    <t>Индекс план/реал.</t>
  </si>
  <si>
    <t>ПРЕВЕНТИВА/ Прегледи лекара</t>
  </si>
  <si>
    <t>02</t>
  </si>
  <si>
    <t>Први превентивни педијат.преглед у кући (код ризичне новорођенчади) (Т)</t>
  </si>
  <si>
    <t>Превентивни  преглед новорођенчади и одојади у првој године живота (6 прегледа по детету)</t>
  </si>
  <si>
    <t xml:space="preserve">А </t>
  </si>
  <si>
    <t>Превентивни  преглед  одојади са ризиком у првој године живота (за децу са ризоком)</t>
  </si>
  <si>
    <t>Превентивни  преглед  деце од једне  године до поласка у школу</t>
  </si>
  <si>
    <t>Превентивни преглед у 2. години (2 прегледа по детету)</t>
  </si>
  <si>
    <t>Превентивни преглед у 4. години</t>
  </si>
  <si>
    <t>Превентивни. преглед пред полазак у школу (6/7 година)</t>
  </si>
  <si>
    <t>Контролни преглед деце, школске деце и омладине</t>
  </si>
  <si>
    <t>Контролни преглед деце (у 3. години)</t>
  </si>
  <si>
    <t>Контролни преглед деце (у 5. години)</t>
  </si>
  <si>
    <t>Контролни преглед деце (за децу са ризоком)</t>
  </si>
  <si>
    <t>Превентивни преглед пре упућивања у установу за колективни боравак деце, школске деце и омладине</t>
  </si>
  <si>
    <t xml:space="preserve">*Спровођење имунизације/ вакцинације </t>
  </si>
  <si>
    <t>Ултразвучни преглед новорођенчади ради раног откривања дисплазије кукова</t>
  </si>
  <si>
    <t>KУРАТИВА/ Прегледи лекара</t>
  </si>
  <si>
    <t xml:space="preserve">Први преглед деце ради лечења </t>
  </si>
  <si>
    <t>Први преглед деце ради лечења (Tерен)</t>
  </si>
  <si>
    <t>Поновни преглед деце ради лечења</t>
  </si>
  <si>
    <t>Поновни преглед деце ради лечења (Tерен)</t>
  </si>
  <si>
    <t>Пос. преглед деце ради доп. дијаг. и даљег лечења</t>
  </si>
  <si>
    <t>Посебни преглед гојазне и предгојазне деце, школске деце и омладине</t>
  </si>
  <si>
    <t>Збрињавање особе изложене насиљу</t>
  </si>
  <si>
    <t xml:space="preserve">Кратка посета изабраном лекару  </t>
  </si>
  <si>
    <t>Анализа лабораторијских налаза</t>
  </si>
  <si>
    <t>1000066</t>
  </si>
  <si>
    <r>
      <t>Лекарски преглед на терену</t>
    </r>
    <r>
      <rPr>
        <b/>
        <sz val="10"/>
        <rFont val="Times New Roman"/>
        <family val="1"/>
      </rPr>
      <t xml:space="preserve"> (у установама које немају службу кућног лечења)</t>
    </r>
  </si>
  <si>
    <t>Ултрозвучни преглед органа – сива скала</t>
  </si>
  <si>
    <t>2200079</t>
  </si>
  <si>
    <t>Ултразвучни преглед регија - сива скала</t>
  </si>
  <si>
    <t>ДИЈАГНОСТИЧКО ТЕРАПИЈСКЕ УСЛУГЕ</t>
  </si>
  <si>
    <t>1000058</t>
  </si>
  <si>
    <t>Узимање материјала за анализу и тестирање</t>
  </si>
  <si>
    <t>Инц./ дрен./ исп./одстр. теч. продук. упал. процеса - опште</t>
  </si>
  <si>
    <t>1000132</t>
  </si>
  <si>
    <t>Ексц./ одстр. тк./дестр./ чишћ. ране/ каутеризација - опште</t>
  </si>
  <si>
    <t>1000140</t>
  </si>
  <si>
    <t xml:space="preserve">Инструментација/ катетеризација - опште </t>
  </si>
  <si>
    <t>1000157</t>
  </si>
  <si>
    <t xml:space="preserve">Намештање/ фиксација – опште </t>
  </si>
  <si>
    <t>1000165</t>
  </si>
  <si>
    <t>Медикација/ лок. ињекц./ инфилтрација/ апликација лека</t>
  </si>
  <si>
    <t>1000173</t>
  </si>
  <si>
    <t>Завоји/ компресивни завој/ компресија/ тампонада</t>
  </si>
  <si>
    <t>Електрофизиолошко сним. везано за кардиоваск. сис. - ЕКГ</t>
  </si>
  <si>
    <t>Слож. терапеутске проц. / мање хируршке интервенције</t>
  </si>
  <si>
    <t>Мерење артеријског крвног притиска</t>
  </si>
  <si>
    <t>ЗДРАВСТВЕНО ВАСПИТАЊЕ</t>
  </si>
  <si>
    <t>Индивидуални здравствено-васпитни рад</t>
  </si>
  <si>
    <t>Групни здравствено-васпитни рад</t>
  </si>
  <si>
    <t>Рад у малој групи</t>
  </si>
  <si>
    <t>Организациони састанак</t>
  </si>
  <si>
    <t>Здравствена изложба</t>
  </si>
  <si>
    <t>00</t>
  </si>
  <si>
    <t>Радионице</t>
  </si>
  <si>
    <t>05</t>
  </si>
  <si>
    <t>Предавања</t>
  </si>
  <si>
    <t>* Број ових услуга не подразумева број свих спроведених вакцинација, већ само оних које нису спроведене у склопу превентивних и контролних прегледа</t>
  </si>
  <si>
    <t>Рекапитулација - укупан број планираних прегледа и услуга:</t>
  </si>
  <si>
    <t>ПРЕВЕНТИВА</t>
  </si>
  <si>
    <t>KУРАТИВА</t>
  </si>
  <si>
    <t>Poseta patronažne sestre novorođenčetu i porodilji</t>
  </si>
  <si>
    <t>Terapeutska procedura koja se odnosi na bolesti srca</t>
  </si>
  <si>
    <t>Preventivni pregled školske dece i omladine</t>
  </si>
  <si>
    <t>Kontrolni pregled dece, školske dece i omladine</t>
  </si>
  <si>
    <t>L000349</t>
  </si>
  <si>
    <t>Glukoza u kapilarnoj krvi-POCT metodom</t>
  </si>
  <si>
    <t>Остале фактурисане услуге</t>
  </si>
  <si>
    <t>Укупно фактурисаних услуга</t>
  </si>
  <si>
    <r>
      <t xml:space="preserve"> </t>
    </r>
    <r>
      <rPr>
        <b/>
        <sz val="10"/>
        <color indexed="8"/>
        <rFont val="Times New Roman"/>
        <family val="1"/>
      </rPr>
      <t>1058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- РАЗВОЈНО САВЕТОВАЛИШТЕ</t>
    </r>
  </si>
  <si>
    <t>Табела бр. 8</t>
  </si>
  <si>
    <t>РАД ЛЕКАРА</t>
  </si>
  <si>
    <t>Први преглед деце, школске деце и омладине у развојном саветовалишту.</t>
  </si>
  <si>
    <t>Контролни преглед деце, школске деце и омладине у развојном саветовалишту</t>
  </si>
  <si>
    <t>Посебни преглед деце, школске деце и омладине ради допунске дијагностике и даљег лечења у развојном саветовалишту</t>
  </si>
  <si>
    <t>Тимски преглед деце, школске деце и омадине у развојном саветовалишту</t>
  </si>
  <si>
    <t>РАД ПСИХОЛОГА</t>
  </si>
  <si>
    <t>Тест психичких функција</t>
  </si>
  <si>
    <t>Индивидуална психотерапија</t>
  </si>
  <si>
    <t>Индивидуални рад психолога са дететом и породицом</t>
  </si>
  <si>
    <t>Групна психотерапија</t>
  </si>
  <si>
    <t>РАД ДЕФЕКТОЛОГА (ЛОГОПЕДА)</t>
  </si>
  <si>
    <t xml:space="preserve">Тест функције говора </t>
  </si>
  <si>
    <t>Тест функције говора (по упуту педијатра за све узрасте)</t>
  </si>
  <si>
    <t>Тест функције говора (у склопу превентивног прегледа у 4. години)</t>
  </si>
  <si>
    <t xml:space="preserve">Тест функције говора (у склопу превентивног прегледа 6/7 година) </t>
  </si>
  <si>
    <t>Логопедски третман</t>
  </si>
  <si>
    <t>Дефектолошки третман</t>
  </si>
  <si>
    <t>РАД СОЦИЈАЛНОГ РАДНИКА</t>
  </si>
  <si>
    <t>А за социјалног радника</t>
  </si>
  <si>
    <t>Број корисника услуга</t>
  </si>
  <si>
    <t xml:space="preserve">Остале фактурисане услуге </t>
  </si>
  <si>
    <t>Укупна фактурисана реализација</t>
  </si>
  <si>
    <t>Табела бр. 9</t>
  </si>
  <si>
    <t>1100031</t>
  </si>
  <si>
    <t>Превентивни преглед школске деце и омладине</t>
  </si>
  <si>
    <t>Превентивни  преглед у осмој години  (I разред OШ)</t>
  </si>
  <si>
    <t>Превентивни преглед у десетој години (III разред OШ)</t>
  </si>
  <si>
    <t>Превентивни преглед у дванаестој години (V разред OШ)</t>
  </si>
  <si>
    <t>Превентивни преглед у четрнаестој  годинири (VII разред ОШ)</t>
  </si>
  <si>
    <t>Превентивни преглед у шеснаестој години  (I разред СШ)</t>
  </si>
  <si>
    <t>Превентивни преглед у осамнаестој  години (III разред СШ)</t>
  </si>
  <si>
    <t>1100049</t>
  </si>
  <si>
    <t>Контролни прегледи у  деветој години (II разред ОШ)</t>
  </si>
  <si>
    <t>Контролни прегледи у једанаестој години (IV разред ОШ)</t>
  </si>
  <si>
    <t>Контролни прегледи у тринаестој години (VI разред ОШ)</t>
  </si>
  <si>
    <t>Контролни прегледи у петмаестој години (VIII разред ОШ)</t>
  </si>
  <si>
    <t>Контролни прегледи у седамнаестој години (II разред СШ)</t>
  </si>
  <si>
    <t>Контролни прегледи у деветнаестој години (IV разред СШ)</t>
  </si>
  <si>
    <t>1100056</t>
  </si>
  <si>
    <t>1000025</t>
  </si>
  <si>
    <t>*Спровођење имунизације/ вакцинације  (Терен)</t>
  </si>
  <si>
    <t>Утврђивање опште здравствене способности деце од шест до 14 година живота за бављење спортским активностима, односно делатностима</t>
  </si>
  <si>
    <t>Утврђивање посебне здравствене способности деце од шест до 14 година живота за бављење спортским активностима, односно делатностима</t>
  </si>
  <si>
    <t>Контролни преглед деце од шест до 14 година живота за утврђивање опште, односно посебне здравствене способности за бављење спортским активностима, односно делатностима</t>
  </si>
  <si>
    <t>1100064</t>
  </si>
  <si>
    <t>Први преглед школске деце и омладине ради лечења</t>
  </si>
  <si>
    <t>Први преглед школске деце и омладине ради лечења (терен)</t>
  </si>
  <si>
    <t>Поновни преглед школске деце и омладине ради лечења</t>
  </si>
  <si>
    <t>Поновни преглед децешколске деце и омладине ради лечења (Tерен)</t>
  </si>
  <si>
    <t>1100080</t>
  </si>
  <si>
    <t>Посебни пр. шк. деце и ом. ради допунске диј. и даљ. лечења</t>
  </si>
  <si>
    <t>1000017</t>
  </si>
  <si>
    <t>Лекарски преглед на терену (у установама које немају службу кућног лечења)</t>
  </si>
  <si>
    <t>1000116</t>
  </si>
  <si>
    <t>А</t>
  </si>
  <si>
    <t>*Број ових услуга не подразумева број свих спроведених вакцинација, већ само оних које нису спроведене у склопу систематских и контролних прегледа</t>
  </si>
  <si>
    <t>Preventivni pregled novorođenčadi i odojčadi i prvoj godini</t>
  </si>
  <si>
    <t>Preventivni pregled dece od jedne godine do polaska u školu</t>
  </si>
  <si>
    <t>Skrining/rano otkrivanje dijabetesa tipa 2</t>
  </si>
  <si>
    <t>Glukoza u kapilarnoj krvi</t>
  </si>
  <si>
    <t>Табела бр. 10</t>
  </si>
  <si>
    <t>А за гинеколога</t>
  </si>
  <si>
    <t>Гинеколога</t>
  </si>
  <si>
    <t>А за педијатра</t>
  </si>
  <si>
    <t>Педијатра</t>
  </si>
  <si>
    <t>А за психолога</t>
  </si>
  <si>
    <t>Психолога</t>
  </si>
  <si>
    <t xml:space="preserve">А остали сарадници </t>
  </si>
  <si>
    <t>Осталих стручњака</t>
  </si>
  <si>
    <t>Табела бр. 11</t>
  </si>
  <si>
    <t>1300011</t>
  </si>
  <si>
    <t xml:space="preserve">Превентивни гинеколошки преглед </t>
  </si>
  <si>
    <t>Скрининг/ рано откривање рака грлића материце  - ПАП тест</t>
  </si>
  <si>
    <t>1300151</t>
  </si>
  <si>
    <t>Превентивни преглед у вези са планирањем породице</t>
  </si>
  <si>
    <t>1300037</t>
  </si>
  <si>
    <t>Превентивни преглед труднице</t>
  </si>
  <si>
    <t>06</t>
  </si>
  <si>
    <t>До краја првог триместра трудноће</t>
  </si>
  <si>
    <t>Остали први прегледи труднице</t>
  </si>
  <si>
    <t>1300045</t>
  </si>
  <si>
    <t>Контролни преглед труднице</t>
  </si>
  <si>
    <t>Циљани преглед труднице ради раног откривања ЕПХ гестозе</t>
  </si>
  <si>
    <t>Циљани преглед труднице ради раног откривања гестацијског дијабета</t>
  </si>
  <si>
    <t>Превентивни преглед породиље</t>
  </si>
  <si>
    <t>Након шест недеља</t>
  </si>
  <si>
    <t>09</t>
  </si>
  <si>
    <t>Након шест месеци</t>
  </si>
  <si>
    <t>УЗ преглед труднице</t>
  </si>
  <si>
    <t>33</t>
  </si>
  <si>
    <t>Ексфолијативна цитологија ткива репродукт. органа жене - неаутоматизована припрема и неаутоматизовано бојење</t>
  </si>
  <si>
    <t>1300060</t>
  </si>
  <si>
    <t>Први гинеколошки преглед ради лечења</t>
  </si>
  <si>
    <t>1300078</t>
  </si>
  <si>
    <t>Поновни гинеколошки преглед ради лечења</t>
  </si>
  <si>
    <t>Посебни гинеколошки преглед ради допунске дијагностике и лечења</t>
  </si>
  <si>
    <t>Кратка посета изабраном лекару  у вези саопштавања резултата скрининга/раног откривања рака дојке</t>
  </si>
  <si>
    <t>Инспекција и палпаторни преглед дојки</t>
  </si>
  <si>
    <t>УЗ преглед жена невезано за трудноћу</t>
  </si>
  <si>
    <t>Ултразвучни преглед  дојке</t>
  </si>
  <si>
    <t xml:space="preserve">Скрининг/рано откривање рака-позивање учесника на скрининг </t>
  </si>
  <si>
    <t>Скрининг/рано откривање рака грлића материце-обавештавање жена о налазу ПАП теста/издавање резултата</t>
  </si>
  <si>
    <t xml:space="preserve">                                      </t>
  </si>
  <si>
    <t>1300052</t>
  </si>
  <si>
    <t>Психофизичка припрема труднице за порођај</t>
  </si>
  <si>
    <t>1300086</t>
  </si>
  <si>
    <t>Електрофизиолошко снимање у гинекологији и акушерству</t>
  </si>
  <si>
    <t>1300094</t>
  </si>
  <si>
    <t>Дијагн. тест за испит. обољ. репродуктивних органа жене</t>
  </si>
  <si>
    <t>1300102</t>
  </si>
  <si>
    <t>Инц./ дрен./ ис./ асп. теч. продуката упал. пр. реп. орг. жене</t>
  </si>
  <si>
    <t>1300110</t>
  </si>
  <si>
    <t>Ексц./ одстр. тк./ дестр./ чишћ. ране/ каутеризација промена</t>
  </si>
  <si>
    <t>Инструментација, пласирање интраутериног и вагиналног уређаја.</t>
  </si>
  <si>
    <t>Инструментација, екстракција интраутериног и вагиналног уређаја.</t>
  </si>
  <si>
    <t>Ексцизија/ одстрањивање ткива/ деструкција/ чишћење ране/ каутеризација - опште</t>
  </si>
  <si>
    <t>1300177</t>
  </si>
  <si>
    <t>Сложена гинеколошко-акешерска процедура ПОРОЂАЈ</t>
  </si>
  <si>
    <t>Скрининг рано откривање рака грлића материце- супервизијски преглед плочице</t>
  </si>
  <si>
    <t>1000215*</t>
  </si>
  <si>
    <t>32</t>
  </si>
  <si>
    <t>Индивидуални здравствено-васпитни рад (скрининг на карцином дојке) код жена 50-69 година</t>
  </si>
  <si>
    <t>Број трудница са високоризичном трудноћом</t>
  </si>
  <si>
    <t>Број парова укључених у школу родитељства</t>
  </si>
  <si>
    <t>Број трудница које су прошле психоф. припрему за порођај</t>
  </si>
  <si>
    <t xml:space="preserve">* За установе укључене у организовани скрининг </t>
  </si>
  <si>
    <t>Табела бр. 12</t>
  </si>
  <si>
    <t>1200013</t>
  </si>
  <si>
    <t>Превентивни  преглед одраслих</t>
  </si>
  <si>
    <t>Превентивни   преглед у  I години студија (19 -20 година)</t>
  </si>
  <si>
    <t>Превентивни   прегледи у III години студија (21 -22 година)</t>
  </si>
  <si>
    <t>Скрининг/ рано откривање депресије ( 19 и више година)</t>
  </si>
  <si>
    <t xml:space="preserve">KУРАТИВА/Прегледи лекара </t>
  </si>
  <si>
    <t>Први преглед одраслих ради лечења</t>
  </si>
  <si>
    <t>1200047</t>
  </si>
  <si>
    <t xml:space="preserve">Поновни преглед одраслих ради лечења </t>
  </si>
  <si>
    <t>1200054</t>
  </si>
  <si>
    <t>Посебни преглед  ради допунске диј. и даљ. лечења</t>
  </si>
  <si>
    <t>Спроводе Заводи за здравствену заштиту студената</t>
  </si>
  <si>
    <t>Табела бр. 13</t>
  </si>
  <si>
    <t>Превентивни прегледи одраслих</t>
  </si>
  <si>
    <t>Превентивни прегледи одраслих (19-34 године)</t>
  </si>
  <si>
    <t>Превентивни прегледи одраслих (35 и више година)</t>
  </si>
  <si>
    <t xml:space="preserve">Скрининг/ рано откривање депресије </t>
  </si>
  <si>
    <t>Скрининг/ рано откривање дијебетеса типа 2</t>
  </si>
  <si>
    <t>Циљани преглед пацијента са позитивним резултатом Упитника процене ризика за дијабетес тип 2</t>
  </si>
  <si>
    <t xml:space="preserve">Скрининг/ рано откривање кардиоваскуларног ризика  </t>
  </si>
  <si>
    <t xml:space="preserve">Скрининг/ рано откривање кардиоваскуларног ризика - мушкарци </t>
  </si>
  <si>
    <t>Скрининг/ рано откривање кардиоваскуларног ризика - жене</t>
  </si>
  <si>
    <t>1000223</t>
  </si>
  <si>
    <t xml:space="preserve">Скрининг/ рано откривање рака дебелог црева  (50-74 година) </t>
  </si>
  <si>
    <t xml:space="preserve">Спровођење имунизације/ вакцинације </t>
  </si>
  <si>
    <t>Циљани преглед стопала - процена ризика за настанак компликација дијабетеса</t>
  </si>
  <si>
    <t>КУРАТИВА/Прегледи лекара</t>
  </si>
  <si>
    <t>1200039</t>
  </si>
  <si>
    <t xml:space="preserve">Први преглед одраслих ради лечења </t>
  </si>
  <si>
    <t>Први преглед одраслих ради лечења (Т)</t>
  </si>
  <si>
    <t>Поновни преглед одраслих ради лечења</t>
  </si>
  <si>
    <t>Поновни преглед одраслих ради лечења (Т)</t>
  </si>
  <si>
    <t>Посебни преглед одраслих ради доп. дијаг. и даљег лечења</t>
  </si>
  <si>
    <t>Посета изабраном лекару у циљу превенције дијабетесне ретинопатије</t>
  </si>
  <si>
    <t>2200103</t>
  </si>
  <si>
    <t>Ултразвучни преглед органа – сива скала</t>
  </si>
  <si>
    <t>1000181</t>
  </si>
  <si>
    <t>Слож. терапеутске проц./ мање хируршке интервенције</t>
  </si>
  <si>
    <t>Тер. проц. која се односи на болести срца и крвних судова</t>
  </si>
  <si>
    <t>Глукоза у капиларној крви - ПОЦТ методом</t>
  </si>
  <si>
    <t>Инц./ дрен./ исп./одстр. теч. продуката упал. проц. - опште</t>
  </si>
  <si>
    <t>Ексц./ одстр. тк./ дестр./ чишћ. ране/ каутеризација - опште</t>
  </si>
  <si>
    <t>Медикација/ лок. ињекција/ инфилтрација/ апликација лека</t>
  </si>
  <si>
    <t>*L012401</t>
  </si>
  <si>
    <t xml:space="preserve">Хемоглобин (крв) (ФОБТ) у фецесу - имунохемијски </t>
  </si>
  <si>
    <t>*L012419</t>
  </si>
  <si>
    <t xml:space="preserve">Хемоглобин (крв) (ФОБТ) у фецесу - ензимски </t>
  </si>
  <si>
    <t>1000215**</t>
  </si>
  <si>
    <t>35</t>
  </si>
  <si>
    <t xml:space="preserve">Индивидуални здравствено-васпитни рад </t>
  </si>
  <si>
    <t>Број дијабетичара у саветовалишту</t>
  </si>
  <si>
    <t>* Само домови здравља без лабораторије</t>
  </si>
  <si>
    <t xml:space="preserve">** Установе са Саветовалиштем за дијабет </t>
  </si>
  <si>
    <t>Preventivni pregled dece od jedne godine</t>
  </si>
  <si>
    <t>Preventivni pregled školske dece</t>
  </si>
  <si>
    <t>Poseta patronažne sestre porodici</t>
  </si>
  <si>
    <t>Posebni pregledi dece, školske dece</t>
  </si>
  <si>
    <t>Prvi pregled dece, školske dece</t>
  </si>
  <si>
    <t>Ponovni pregled dece, školske dece</t>
  </si>
  <si>
    <t>Preventivni pregled novorođenčadi</t>
  </si>
  <si>
    <t>Neurološki pregled - prvi</t>
  </si>
  <si>
    <t>Incizija/drenaža/aspiracija</t>
  </si>
  <si>
    <t>Test funkcije kardiovaskularnog sistema</t>
  </si>
  <si>
    <t>Test funkcije pluća i disajnih puteva</t>
  </si>
  <si>
    <t>Sanitetski prevoz</t>
  </si>
  <si>
    <t>Terapeutska procedura koja se odnosi na bolesti pluća</t>
  </si>
  <si>
    <t>Test osetljivosti</t>
  </si>
  <si>
    <t>Inspekcija i palpatorni pregled dodjki</t>
  </si>
  <si>
    <t>Kratka poseta izabranom lekaru u vezi saopštavanja rezultata skrininga raka dojke</t>
  </si>
  <si>
    <t>Табела бр. 14</t>
  </si>
  <si>
    <t xml:space="preserve">Превентивни  преглед одраслих </t>
  </si>
  <si>
    <t xml:space="preserve">Скрининг/ рано откривање рака дебелог црева  (50-74 г.) </t>
  </si>
  <si>
    <t>Групни здравствено-васпитни рад на терену у оквиру рада Мобилне јединице</t>
  </si>
  <si>
    <t xml:space="preserve">*СД Саветовалиште за дијабет </t>
  </si>
  <si>
    <t xml:space="preserve">Превентивни прегледи одраслих </t>
  </si>
  <si>
    <t>Превентивни центар</t>
  </si>
  <si>
    <t>Остале фактурисане услуге (socijalna medicina)</t>
  </si>
  <si>
    <t>Укупна фактурисана реализација (centar + socijalna)</t>
  </si>
  <si>
    <t>СОЦИЈАЛНА МЕДИЦИНА СА ИНФОРМАТИКОМ</t>
  </si>
  <si>
    <t>Дом здравља Трстеник</t>
  </si>
  <si>
    <t>Здравствено-васпитни рад</t>
  </si>
  <si>
    <t>Табела бр. 15А</t>
  </si>
  <si>
    <t>Прегледи лекара</t>
  </si>
  <si>
    <t>Први преглед одраслих ради лечења (палијативно збрињавање)</t>
  </si>
  <si>
    <t>Поновни преглед одраслих ради лечења (палијативно збрињавање)</t>
  </si>
  <si>
    <t>Посебни преглед одраслих ради доп. дијаг. и даљег лечења (палијативно збрињавање)</t>
  </si>
  <si>
    <t>Први преглед деце, школске деце и омладине ради лечења</t>
  </si>
  <si>
    <t>Поновни преглед деце, школске деце и омладине ради лечења</t>
  </si>
  <si>
    <t>Кратка посета изабраном лекару</t>
  </si>
  <si>
    <t>Кратка посета изабраном лекару (палијативно збрињавање)</t>
  </si>
  <si>
    <t>Спровођење имунизације/вакцинације</t>
  </si>
  <si>
    <t>Здравствена нега болесника у стану/кући</t>
  </si>
  <si>
    <t>Здравствена нега болесника у стану/кући (палијативно збрињавање)</t>
  </si>
  <si>
    <t>Електрофизиолошко снимање везано за кардиоваскуларни систем - ЕКГ</t>
  </si>
  <si>
    <t>Медикација/локална ињекција/инфилтрација/апликација лека</t>
  </si>
  <si>
    <t>Сложене терапеутске проц./ мање хируршке интервенције</t>
  </si>
  <si>
    <t>Инцизија/дренажа/испирање/аспирација/одстрањивање течних продуката</t>
  </si>
  <si>
    <t>Инцизија/дренажа/испирање/одстранивање течних продуката упалних процеса - опште</t>
  </si>
  <si>
    <t>Екцизија/остранивање ткива/деструкција/чишћење ране/каутеризација – опште</t>
  </si>
  <si>
    <t>Инструментација/катетеризација – опште</t>
  </si>
  <si>
    <t>Завоји/компресивни завој/компресија/тампонада</t>
  </si>
  <si>
    <t>Индивидуални здравствено - васпитни рад</t>
  </si>
  <si>
    <t>Број пацијената на кућном лечењу и нези</t>
  </si>
  <si>
    <t>Број пацијената на палијативном збрињавању</t>
  </si>
  <si>
    <t>Индивидуални здравствено васпитни рад</t>
  </si>
  <si>
    <t>Број пацијената који су користили услуге кућног лечења и неге</t>
  </si>
  <si>
    <t>Preventivni pregled odraslih</t>
  </si>
  <si>
    <t xml:space="preserve"> (1020 Т*)-  КУЋНО ЛЕЧЕЊЕ,  НЕГА И ПАЛИЈАТИВНО ЗБРИЊАВАЊЕ </t>
  </si>
  <si>
    <t>Табела бр. 15Б</t>
  </si>
  <si>
    <t>Свеобухватна геријатријска процена*</t>
  </si>
  <si>
    <t xml:space="preserve">Социотерапијски рад са пацијентом и породицом** </t>
  </si>
  <si>
    <t>Психосоцијална подршка пацијенту и породици**</t>
  </si>
  <si>
    <t xml:space="preserve">Писмени налаз и мишљење социјалног радника** </t>
  </si>
  <si>
    <t>Сарадња са службама и стручњацима социјалне и здравствене заштите, као и другим институцијама**</t>
  </si>
  <si>
    <t>Екцизија/одстранивање ткива/деструкција/чишћење ране/каутеризација – опште</t>
  </si>
  <si>
    <t>* Ради се на основу посебне анкете која се налази у прилогу упутства</t>
  </si>
  <si>
    <t>** Услуге социјалног радника код пацијаната на палијативном збрињавању</t>
  </si>
  <si>
    <t>Табела бр.16</t>
  </si>
  <si>
    <t>Лекарски преглед на терену</t>
  </si>
  <si>
    <t>Први преглед деце ради лечења</t>
  </si>
  <si>
    <t xml:space="preserve">Глукоза у капиларној крви </t>
  </si>
  <si>
    <t>Тер. проц. која се одн. на болести плућа и дисајних путева</t>
  </si>
  <si>
    <t>Инц./ дрен./ исп./ одстр. теч. продуката упал. проц. - опште</t>
  </si>
  <si>
    <t>Ексц./ одстр. тк. /дестр./ чишћ. ране/ каутеризација - опште</t>
  </si>
  <si>
    <t>Инструментација предела ува, носа и ждрела</t>
  </si>
  <si>
    <t>Инц./ .../ одс. теч. пр. упал. проц. предела ува, носа и ждрела</t>
  </si>
  <si>
    <t>Ексц./ .../ каутеризација пром. предела ува, носа и ждрела</t>
  </si>
  <si>
    <t>Мед./.../ апл. лека које се одн. на предео ува, носа и ждрела</t>
  </si>
  <si>
    <t>Завоји/ тамп. која се односи на предео ува, носа и ждрела</t>
  </si>
  <si>
    <t>Завоји/ тамп. која се односи на предео ока и припојака ока</t>
  </si>
  <si>
    <t>1600063</t>
  </si>
  <si>
    <t>Инц./ .../ одс. теч. пр. уп. проц. предела ока и припојака ока</t>
  </si>
  <si>
    <t>1600071</t>
  </si>
  <si>
    <t>Инструмент. која се односи на предео ока и припојака ока</t>
  </si>
  <si>
    <t>1600089</t>
  </si>
  <si>
    <t>Мед./.../ апл. лека која се од. на предео ока и припојака ока</t>
  </si>
  <si>
    <t>1007В - САНИТЕТСКИ ПРЕВОЗ</t>
  </si>
  <si>
    <t>Табела бр. 16а</t>
  </si>
  <si>
    <t>Санитетски  превоз, хитан  који је оправдан и медицински неопходан   (без мед. пратње)</t>
  </si>
  <si>
    <t>29</t>
  </si>
  <si>
    <t xml:space="preserve">Санитетски превоз са медицинском пратњом </t>
  </si>
  <si>
    <t xml:space="preserve">Лекарски преглед </t>
  </si>
  <si>
    <t>САНИТЕТСКИ ПРЕВОЗ</t>
  </si>
  <si>
    <t>Ukupno bez sanitetskog prevoza</t>
  </si>
  <si>
    <t>Ponovni pregled dece, školske dece i omladine</t>
  </si>
  <si>
    <t>Ponovni pregled odraslih radi lečenja</t>
  </si>
  <si>
    <t>Ultrazvučni pregled regija-siva skala</t>
  </si>
  <si>
    <t>Ultrazvučni pregled organa-siva skala</t>
  </si>
  <si>
    <t>Doppler scan organa</t>
  </si>
  <si>
    <t>Табела бр. 17</t>
  </si>
  <si>
    <t>ПОСЕТЕ</t>
  </si>
  <si>
    <t>ПОСЕТА ПАТРОНАЖНЕ СЕСТРЕ НОВОРОЂЕНЧЕТУ И ПОРОДИЉИ  (0-1 месец)</t>
  </si>
  <si>
    <t xml:space="preserve"> ПРВА ПОСЕТА</t>
  </si>
  <si>
    <t>ПОНОВНА ПОСЕТА</t>
  </si>
  <si>
    <t>ПОСЕТА ПАТРОНАЖНЕ СЕСТРЕ ПОРОДИЦИ</t>
  </si>
  <si>
    <t>ТРУДНИЦА</t>
  </si>
  <si>
    <t>ТРУДНИЦА са високоризичном трудноћом</t>
  </si>
  <si>
    <t>ОДОЈЧЕ - прва посета (2 месец - 1 год.)</t>
  </si>
  <si>
    <t>ОДОЈЧЕ - поновна посета (2 месец - 1 год.)</t>
  </si>
  <si>
    <r>
      <t xml:space="preserve">МАЛО </t>
    </r>
    <r>
      <rPr>
        <sz val="10"/>
        <color indexed="17"/>
        <rFont val="Times New Roman"/>
        <family val="1"/>
      </rPr>
      <t xml:space="preserve"> </t>
    </r>
    <r>
      <rPr>
        <sz val="10"/>
        <rFont val="Times New Roman"/>
        <family val="1"/>
      </rPr>
      <t>ДЕТЕ (1-2 год.)</t>
    </r>
  </si>
  <si>
    <t>МАЛО И ПРЕДШКОЛСКО ДЕТЕ (4 год.)</t>
  </si>
  <si>
    <t>ОДРАСЛО СТАНОВНИШТВО (65 и више година)</t>
  </si>
  <si>
    <t>УКУПНО ПОСЕТА ОБОЛЕЛОМ ЛИЦУ по упуту лекара</t>
  </si>
  <si>
    <t>01</t>
  </si>
  <si>
    <t>ПОСЕТА ОСОБАМА СА ИНВАЛИДИТЕТОМ</t>
  </si>
  <si>
    <t xml:space="preserve"> ЗДРАВСТВЕНО ВАСПИТАЊЕ</t>
  </si>
  <si>
    <t>ИНДИВИДУАЛНИ ЗДРАВСТВЕНО-ВАСПИТНИ РАД</t>
  </si>
  <si>
    <t>1000215-T</t>
  </si>
  <si>
    <t>ИНДИВИДУАЛНИ ЗДРАВСТВЕНО-ВАСПИТНИ РАД/Телефонско саветовалиште</t>
  </si>
  <si>
    <t>ГРУПНИ ЗДРАВСТВЕНО-ВАСПИТНИ РАД</t>
  </si>
  <si>
    <t>РАДИОНИЦЕ</t>
  </si>
  <si>
    <t xml:space="preserve"> ПРЕДАВАЊА</t>
  </si>
  <si>
    <t>Посета патр. сестре новорођенчету, породиљи и породици</t>
  </si>
  <si>
    <t>Табела  бр 18</t>
  </si>
  <si>
    <t>Заједничке опште лабораторијске услуге</t>
  </si>
  <si>
    <t>L000018</t>
  </si>
  <si>
    <t xml:space="preserve">Узорковање крви (микроузорковање) </t>
  </si>
  <si>
    <t>L000026</t>
  </si>
  <si>
    <t xml:space="preserve">Узорковање крви (венепункција) </t>
  </si>
  <si>
    <t>L000034</t>
  </si>
  <si>
    <t>Узорковање других биолошких материјала у лабораторији</t>
  </si>
  <si>
    <t>Опште хематолошке анализе у  крви</t>
  </si>
  <si>
    <t>L014019</t>
  </si>
  <si>
    <t>Хематокрит (Хцт) у крви</t>
  </si>
  <si>
    <t>L014027</t>
  </si>
  <si>
    <t>Хемоглобин (Хб) у крви</t>
  </si>
  <si>
    <t>L014076</t>
  </si>
  <si>
    <t>Крвна слика (Ер, Ле, Хцт, Хб, Тр)</t>
  </si>
  <si>
    <t>L014084</t>
  </si>
  <si>
    <t>Крвна слика (Ер, Ле, Хцт, Хб, Тр, ЛеФ)</t>
  </si>
  <si>
    <t>L014118</t>
  </si>
  <si>
    <t>Леукоцитарна формула (ЛеФ) - ручно</t>
  </si>
  <si>
    <t>L014142</t>
  </si>
  <si>
    <t>Одређивање броја еритроцита (Ер) у крви</t>
  </si>
  <si>
    <t>L014159</t>
  </si>
  <si>
    <t>Одређивање броја леукоцита (Ле) у крви</t>
  </si>
  <si>
    <t>L014175</t>
  </si>
  <si>
    <t>Одређивање броја ретикулоцита у крви - микроскопирањем</t>
  </si>
  <si>
    <t>L014183</t>
  </si>
  <si>
    <t>Одређивање броја тромбоцита (Тр) у крви</t>
  </si>
  <si>
    <t>L014209</t>
  </si>
  <si>
    <t xml:space="preserve">Седиментација еритроцита (СЕ) </t>
  </si>
  <si>
    <t>Хематолошке анализе коагулације у крви, односно плазми</t>
  </si>
  <si>
    <t>L014332</t>
  </si>
  <si>
    <t xml:space="preserve">Активирано парцијално тромбопластинско време (аПТТ) у плазми - коагулометријски </t>
  </si>
  <si>
    <t>L014720</t>
  </si>
  <si>
    <t xml:space="preserve">Фибриноген у плазми </t>
  </si>
  <si>
    <t>L014738</t>
  </si>
  <si>
    <t xml:space="preserve">Фибриноген у плазми - спектрофотометријски </t>
  </si>
  <si>
    <t>L014795</t>
  </si>
  <si>
    <t xml:space="preserve">ИНР - за праћење антикоагулантне терапије у плазми </t>
  </si>
  <si>
    <t>L015057</t>
  </si>
  <si>
    <t xml:space="preserve">Протромбинско време (ПТ) </t>
  </si>
  <si>
    <t>L015271</t>
  </si>
  <si>
    <t xml:space="preserve">Време крварења (Дуке) </t>
  </si>
  <si>
    <t>Биохемијске анализе у крви</t>
  </si>
  <si>
    <t>L000109</t>
  </si>
  <si>
    <t>Аланин аминотрансфераза (АЛТ) у крви - ПОЦТ методом</t>
  </si>
  <si>
    <t>L000133</t>
  </si>
  <si>
    <t>Алкална фосфатаза (АЛП) у крви - ПОЦТ методом</t>
  </si>
  <si>
    <t>L000166</t>
  </si>
  <si>
    <t>Аспартат аминотрансфераза (АСТ) у крви - ПОЦТ методом</t>
  </si>
  <si>
    <t>L000216</t>
  </si>
  <si>
    <t>Билирубин (директан) у крви - ПОЦТ методом</t>
  </si>
  <si>
    <t>L000224</t>
  </si>
  <si>
    <t>Билирубин (укупан) у крви - ПОЦТ методом</t>
  </si>
  <si>
    <t>L000265</t>
  </si>
  <si>
    <t>Ц-реактивни протеин (ЦРП) у крви - ПОЦТ методом</t>
  </si>
  <si>
    <t>L000307</t>
  </si>
  <si>
    <t>Фосфор, неоргански у крви - ПОЦТ методом</t>
  </si>
  <si>
    <t>L000323</t>
  </si>
  <si>
    <t>Гама-глутамил трансфераза (гама-ГТ) у крви - ПОЦТ методом</t>
  </si>
  <si>
    <t>L000331</t>
  </si>
  <si>
    <t>Глукоза толеранс тест (тест оптерећења глукозом, ГТТ-орални) - глукоза у крви</t>
  </si>
  <si>
    <t>L000356</t>
  </si>
  <si>
    <t>Глукоза у крви - ПОЦТ методом</t>
  </si>
  <si>
    <t>L000414</t>
  </si>
  <si>
    <t>Хемоглобин А1ц (гликозилирани хемоглобин, ХбА1ц) у крви</t>
  </si>
  <si>
    <t>L000513</t>
  </si>
  <si>
    <t>Хлориди у крви - ПОЦТ методом</t>
  </si>
  <si>
    <t>L000521</t>
  </si>
  <si>
    <t>Холестерол (укупан) у крви - ПОЦТ методом</t>
  </si>
  <si>
    <t>L000539</t>
  </si>
  <si>
    <t>Холестерол (укупан)/ХДЛ - у крви - ПОЦТ методом</t>
  </si>
  <si>
    <t>L000547</t>
  </si>
  <si>
    <t>Холестерол, ХДЛ - у крви - ПОЦТ методом</t>
  </si>
  <si>
    <t>L000554</t>
  </si>
  <si>
    <t>Холестерол, ЛДЛ - у крви - ПОЦТ методом</t>
  </si>
  <si>
    <t>L000562</t>
  </si>
  <si>
    <t>Холестерол, ВЛДЛ - у крви - ПОЦТ методом</t>
  </si>
  <si>
    <t>L000570</t>
  </si>
  <si>
    <t>Калцијум у крви - ПОЦТ методом</t>
  </si>
  <si>
    <t>L000588</t>
  </si>
  <si>
    <t>Калијум у крви - ПОЦТ методом</t>
  </si>
  <si>
    <t>L000596</t>
  </si>
  <si>
    <t>Креатин киназа (ЦК) у крви - ПОЦТ методом</t>
  </si>
  <si>
    <t>L000612</t>
  </si>
  <si>
    <t>Креатинин у крви - ПОЦТ методом</t>
  </si>
  <si>
    <t>L000620</t>
  </si>
  <si>
    <t>Лактат дехидрогеназа (ЛДХ) у крви - ПОЦТ методом</t>
  </si>
  <si>
    <t>L000653</t>
  </si>
  <si>
    <t>Мокраћна киселина у крви - ПОЦТ методом</t>
  </si>
  <si>
    <t>L000661</t>
  </si>
  <si>
    <t>Натријум у крви - ПОЦТ методом</t>
  </si>
  <si>
    <t>L000745</t>
  </si>
  <si>
    <t xml:space="preserve">Протеини (укупни) у крви - ПОЦТ методом </t>
  </si>
  <si>
    <t>L000844</t>
  </si>
  <si>
    <t xml:space="preserve">Уреа у крви - ПОЦТ методом </t>
  </si>
  <si>
    <t>Биохемијске анализе у серуму</t>
  </si>
  <si>
    <t>L001040</t>
  </si>
  <si>
    <t xml:space="preserve">Аланин аминотрансфераза (АЛТ) у серуму - ПОЦТ методом </t>
  </si>
  <si>
    <t>L001057</t>
  </si>
  <si>
    <t xml:space="preserve">Аланин аминотрансфераза (АЛТ) у серуму - спектрофотометрија </t>
  </si>
  <si>
    <t>L001081</t>
  </si>
  <si>
    <t xml:space="preserve">Албумин у серуму - спектрофотометријом </t>
  </si>
  <si>
    <t>L001180</t>
  </si>
  <si>
    <t xml:space="preserve">Алфа-амилаза у серуму - ПОЦТ методом </t>
  </si>
  <si>
    <t>L001198</t>
  </si>
  <si>
    <t xml:space="preserve">Алфа-амилаза у серуму - спектрофотометрија </t>
  </si>
  <si>
    <t>L001248</t>
  </si>
  <si>
    <t xml:space="preserve">Алкална фосфатаза (АЛП) у серуму - ПОЦТ методом </t>
  </si>
  <si>
    <t>L001255</t>
  </si>
  <si>
    <t xml:space="preserve">Алкална фосфатаза (АЛП) у серуму -спектрофотометријом </t>
  </si>
  <si>
    <t>L001644</t>
  </si>
  <si>
    <t xml:space="preserve">Аспартат аминотрансфераза (АСТ) у серуму - ПОЦТ методом </t>
  </si>
  <si>
    <t>L001651</t>
  </si>
  <si>
    <t xml:space="preserve">Аспартат аминотрансфераза (АСТ) у серуму - спектрофотометријом </t>
  </si>
  <si>
    <t>L001883</t>
  </si>
  <si>
    <t xml:space="preserve">Билирубин (директан) у серуму - ПОЦТ методом </t>
  </si>
  <si>
    <t>L001891</t>
  </si>
  <si>
    <t xml:space="preserve">Билирубин (директан) у серуму - спектрофотометријом </t>
  </si>
  <si>
    <t>L001909</t>
  </si>
  <si>
    <t xml:space="preserve">Билирубин (укупан) у серуму - ПОЦТ методом </t>
  </si>
  <si>
    <t>L001917</t>
  </si>
  <si>
    <t xml:space="preserve">Билирубин (укупан) у серуму - спектрофотометријом </t>
  </si>
  <si>
    <t>L002055</t>
  </si>
  <si>
    <t xml:space="preserve">Ц-реактивни протеин (ЦРП) у серуму - имунотурбидиметријом </t>
  </si>
  <si>
    <t>L002071</t>
  </si>
  <si>
    <t xml:space="preserve">Ц-реактивни протеин у серуму - ПОЦТ методом </t>
  </si>
  <si>
    <t>L002493</t>
  </si>
  <si>
    <t xml:space="preserve">Фосфор, неоргански у серуму - спектрофотометрија </t>
  </si>
  <si>
    <t>L002501</t>
  </si>
  <si>
    <t xml:space="preserve">Фосфор, неоргански у серуму - ПОЦТ методом </t>
  </si>
  <si>
    <t>L002535</t>
  </si>
  <si>
    <t xml:space="preserve">Гама-глутамил трансфераза (гама-ГТ) у серуму - ПОЦТ методом </t>
  </si>
  <si>
    <t>L002543</t>
  </si>
  <si>
    <t xml:space="preserve">Гама-глутамил трансфераза (гама-ГТ) у серуму - спектрофотометрија </t>
  </si>
  <si>
    <t>L002600</t>
  </si>
  <si>
    <t xml:space="preserve">Глукоза у серуму - ПОЦТ методом </t>
  </si>
  <si>
    <t>L002618</t>
  </si>
  <si>
    <t xml:space="preserve">Глукоза у серуму - спектрофотометрија </t>
  </si>
  <si>
    <t>L002667</t>
  </si>
  <si>
    <t xml:space="preserve">Гвожђе у серуму </t>
  </si>
  <si>
    <t>L002766</t>
  </si>
  <si>
    <t xml:space="preserve">Хлориди у серуму - јон-селективном електродом (ЈСЕ) </t>
  </si>
  <si>
    <t>L002774</t>
  </si>
  <si>
    <t xml:space="preserve">Хлориди у серуму - ПОЦТ методом </t>
  </si>
  <si>
    <t>L002808</t>
  </si>
  <si>
    <t xml:space="preserve">Холестерол (укупан) у серуму - ПОЦТ методом </t>
  </si>
  <si>
    <t>L002816</t>
  </si>
  <si>
    <t xml:space="preserve">Холестерол (укупан) у серуму - спектрофотометријом </t>
  </si>
  <si>
    <t>L002840</t>
  </si>
  <si>
    <t xml:space="preserve">Холестерол, ХДЛ - у серуму - ПОЦТ методом </t>
  </si>
  <si>
    <t>L002857</t>
  </si>
  <si>
    <t xml:space="preserve">Холестерол, ХДЛ - у серуму - спектрофотометрија </t>
  </si>
  <si>
    <t>L002873</t>
  </si>
  <si>
    <t xml:space="preserve">Холестерол, ЛДЛ - у серуму - израчунавањем </t>
  </si>
  <si>
    <t>L002881</t>
  </si>
  <si>
    <t xml:space="preserve">Холестерол, ЛДЛ - у серуму - ПОЦТ методом </t>
  </si>
  <si>
    <t>L002899</t>
  </si>
  <si>
    <t xml:space="preserve">Холестерол, ЛДЛ - у серуму - спектрофотометријом </t>
  </si>
  <si>
    <t>L003731</t>
  </si>
  <si>
    <t xml:space="preserve">Калцијум у серуму - ПОЦТ методом </t>
  </si>
  <si>
    <t>L003749</t>
  </si>
  <si>
    <t xml:space="preserve">Калцијум у серуму - спектрофотометријом </t>
  </si>
  <si>
    <t>L003780</t>
  </si>
  <si>
    <t xml:space="preserve">Калијум у серуму - јон-селективном електродом (ЈСЕ) </t>
  </si>
  <si>
    <t>L003798</t>
  </si>
  <si>
    <t xml:space="preserve">Калијум у серуму - пламена фотометрија </t>
  </si>
  <si>
    <t>L003806</t>
  </si>
  <si>
    <t xml:space="preserve">Калијум у серуму - ПОЦТ методом </t>
  </si>
  <si>
    <t>L003954</t>
  </si>
  <si>
    <t xml:space="preserve">Кисела фосфатаза (АцП) укупна у серуму </t>
  </si>
  <si>
    <t>L003962</t>
  </si>
  <si>
    <t xml:space="preserve">Кисела фосфатаза (АцП), простатична (простатична кисела фосфатаза, ПАП) у серуму </t>
  </si>
  <si>
    <t>L004226</t>
  </si>
  <si>
    <t xml:space="preserve">Креатин киназа (ЦК) у серуму - ПОЦТ методом </t>
  </si>
  <si>
    <t>L004234</t>
  </si>
  <si>
    <t xml:space="preserve">Креатин киназа (ЦК) у серуму - спектрофотометрија </t>
  </si>
  <si>
    <t>L004309</t>
  </si>
  <si>
    <t xml:space="preserve">Креатинин у серуму - ПОЦТ методом </t>
  </si>
  <si>
    <t>L004317</t>
  </si>
  <si>
    <t xml:space="preserve">Креатинин у серуму-спектрофотометријом </t>
  </si>
  <si>
    <t>L004416</t>
  </si>
  <si>
    <t xml:space="preserve">Лактат дехидрогеназа (ЛДХ) у серуму - спектрофотометрија </t>
  </si>
  <si>
    <t>L004424</t>
  </si>
  <si>
    <t xml:space="preserve">Лактат дехидрогеназа (ЛДХ) у серуму - ПОЦТ методом </t>
  </si>
  <si>
    <t>L004804</t>
  </si>
  <si>
    <t xml:space="preserve">Мокраћна киселина у серуму - ПОЦТ методом </t>
  </si>
  <si>
    <t>L004812</t>
  </si>
  <si>
    <t xml:space="preserve">Мокраћна киселина у серуму - спектрофотометрија </t>
  </si>
  <si>
    <t>L004853</t>
  </si>
  <si>
    <t xml:space="preserve">Натријум у серуму - пламена фотометрија </t>
  </si>
  <si>
    <t>L004861</t>
  </si>
  <si>
    <t xml:space="preserve">Натријум у серуму - ПОЦТ методом </t>
  </si>
  <si>
    <t>L004879</t>
  </si>
  <si>
    <t xml:space="preserve">Натријум у серуму, јон-селективном електродом (ЈСЕ) </t>
  </si>
  <si>
    <t>L005439</t>
  </si>
  <si>
    <t xml:space="preserve">Протеини (укупни) у серуму - спектрофотометријом </t>
  </si>
  <si>
    <t>L005843</t>
  </si>
  <si>
    <t xml:space="preserve">ТИБЦ (укупни капацитет везивања гвожђа) у серуму </t>
  </si>
  <si>
    <t>L006064</t>
  </si>
  <si>
    <t xml:space="preserve">Триглицериди у серуму - ПОЦТ методом </t>
  </si>
  <si>
    <t>L006072</t>
  </si>
  <si>
    <t xml:space="preserve">Триглицериди у серуму - спектрофотометрија </t>
  </si>
  <si>
    <t>L006239</t>
  </si>
  <si>
    <t xml:space="preserve">УИБЦ (незасићени капацитет везивања гвожђа) у серуму </t>
  </si>
  <si>
    <t>L006254</t>
  </si>
  <si>
    <t xml:space="preserve">Уреа у серуму - спектрофотометријом </t>
  </si>
  <si>
    <t>L006262</t>
  </si>
  <si>
    <t xml:space="preserve">Уреа у серуму - ПОЦТ методом </t>
  </si>
  <si>
    <t>Биохемијске анализе у плазми</t>
  </si>
  <si>
    <t>L006973</t>
  </si>
  <si>
    <t xml:space="preserve">Аланин аминотрансфераза (АЛТ) у плазми - ПОЦТ методом </t>
  </si>
  <si>
    <t>L007005</t>
  </si>
  <si>
    <t xml:space="preserve">Алфа-амилаза у плазми-ПОЦТ методом </t>
  </si>
  <si>
    <t>L007013</t>
  </si>
  <si>
    <t xml:space="preserve">Алкална фосфатаза (АЛП) у плазми-ПОЦТ методом </t>
  </si>
  <si>
    <t>L007138</t>
  </si>
  <si>
    <t xml:space="preserve">Аспарт аминотрансфераза (АСТ) у плазми - ПОЦТ методом </t>
  </si>
  <si>
    <t>L007369</t>
  </si>
  <si>
    <t xml:space="preserve">Гама-глутамил трансфераза (гама-ГТ) у плазми - ПОЦТ методом </t>
  </si>
  <si>
    <t>L007401</t>
  </si>
  <si>
    <t xml:space="preserve">Глукоза у плазми - ПОЦТ методом </t>
  </si>
  <si>
    <t>Биохемијске анализе у урину</t>
  </si>
  <si>
    <t>L008912</t>
  </si>
  <si>
    <t xml:space="preserve">Алфа-амилаза у урину </t>
  </si>
  <si>
    <t>L008946</t>
  </si>
  <si>
    <t xml:space="preserve">Билирубин (укупан) у урину </t>
  </si>
  <si>
    <t>L008953</t>
  </si>
  <si>
    <t xml:space="preserve">Целокупни хемијски преглед, релативна густина и седимент урина - аутоматски са дигиталном проточном микроскопијом </t>
  </si>
  <si>
    <t>L008961</t>
  </si>
  <si>
    <t xml:space="preserve">Целокупни преглед, релативна густина урина - аутоматски </t>
  </si>
  <si>
    <t>L008979</t>
  </si>
  <si>
    <t xml:space="preserve">Целокупни преглед урина - ручно </t>
  </si>
  <si>
    <t>L009035</t>
  </si>
  <si>
    <t>Гликоза у урину</t>
  </si>
  <si>
    <t>L009043</t>
  </si>
  <si>
    <t xml:space="preserve">Хемоглобин (крв) у урину </t>
  </si>
  <si>
    <t>L009266</t>
  </si>
  <si>
    <t xml:space="preserve">Кетонска тела (ацетон) у урину </t>
  </si>
  <si>
    <t>L009308</t>
  </si>
  <si>
    <t xml:space="preserve">Лаки ланци имуноглобулина (Бенце-Јонес) у урину </t>
  </si>
  <si>
    <t>L009399</t>
  </si>
  <si>
    <t xml:space="preserve">пХ урина </t>
  </si>
  <si>
    <t>L009423</t>
  </si>
  <si>
    <t xml:space="preserve">Протеини (фракције протеина) у урину - електрофорезом на гелу </t>
  </si>
  <si>
    <t>L009431</t>
  </si>
  <si>
    <t xml:space="preserve">Протеини у урину - имуноелектрофорезом </t>
  </si>
  <si>
    <t>L009456</t>
  </si>
  <si>
    <t xml:space="preserve">Протеини у урину - сулфосалицилном киселином </t>
  </si>
  <si>
    <t>L009464</t>
  </si>
  <si>
    <t xml:space="preserve">Протеини у урину - загревањем </t>
  </si>
  <si>
    <t>L009472</t>
  </si>
  <si>
    <t xml:space="preserve">Седимент урина </t>
  </si>
  <si>
    <t>L009480</t>
  </si>
  <si>
    <t xml:space="preserve">Тест на трудноћу у урину </t>
  </si>
  <si>
    <t>L009506</t>
  </si>
  <si>
    <t xml:space="preserve">Уробилиноген у урину </t>
  </si>
  <si>
    <t>Биохемијске анализе у фецесу</t>
  </si>
  <si>
    <t>L012401</t>
  </si>
  <si>
    <t>Хемоглобин (крв) (ФОБТ) у фецесу - имунохемијски  (атрибут 33)</t>
  </si>
  <si>
    <t>L012419</t>
  </si>
  <si>
    <t>L012492</t>
  </si>
  <si>
    <t xml:space="preserve">Масти у фецесу </t>
  </si>
  <si>
    <t>L012534</t>
  </si>
  <si>
    <t xml:space="preserve">Несварена мишићна влакна у фецесу </t>
  </si>
  <si>
    <t>L012591</t>
  </si>
  <si>
    <t xml:space="preserve">Скроб у фецесу </t>
  </si>
  <si>
    <t>УКУПНО Биохемијске анализе и хематолошке анализе</t>
  </si>
  <si>
    <t>Микробиолошка анализа у области паразитологије</t>
  </si>
  <si>
    <t>L020917</t>
  </si>
  <si>
    <t>Брзи тест за детекцију копро-антигена Ентамоеба хистолyтица/диспар</t>
  </si>
  <si>
    <t>L021311</t>
  </si>
  <si>
    <t>Преглед столице на паразите (нативни препарат)</t>
  </si>
  <si>
    <t>УКУПНО Микробиолошке и паразитолошке анализе</t>
  </si>
  <si>
    <t>УКУПНО СВЕ АНАЛИЗЕ</t>
  </si>
  <si>
    <t>Број осигураника који су користили услуге лабораторија</t>
  </si>
  <si>
    <t xml:space="preserve">*Планира се према услугама из табеле 13 и/или  14, за програм организованог скрининга рака дебелог црева </t>
  </si>
  <si>
    <t>Хематолошке анализе</t>
  </si>
  <si>
    <t>Биохемијске анализе</t>
  </si>
  <si>
    <t>Микробиолошке анализе</t>
  </si>
  <si>
    <t>Укупно анализе</t>
  </si>
  <si>
    <t>Укупан број анализа са заједничким општим лабораторијским услугама</t>
  </si>
  <si>
    <t>Укупан број анализа са заједничким општим лабораторијским услугама и са осталим фактурисаним услугама</t>
  </si>
  <si>
    <t>Табела бр 19</t>
  </si>
  <si>
    <t>Рендген дијагностика</t>
  </si>
  <si>
    <t>2200012</t>
  </si>
  <si>
    <t>Рендген скопија са циљаном графијом без контраста</t>
  </si>
  <si>
    <t>2200020</t>
  </si>
  <si>
    <t>Рендген скопија са циљаном графијом са контрастом</t>
  </si>
  <si>
    <t>2200038</t>
  </si>
  <si>
    <t>Рендген графија органа по системима, један правац</t>
  </si>
  <si>
    <t>2200046</t>
  </si>
  <si>
    <t>Рендген графија органа по системима у два правца</t>
  </si>
  <si>
    <t>Рендген графија дојке у два правца (мамографија)</t>
  </si>
  <si>
    <t>Рендген графија локом. сист., торакса и плућа у два правца</t>
  </si>
  <si>
    <t>2200053</t>
  </si>
  <si>
    <t>Ренд. граф. спец. сним. по системима у два или јед. правцу</t>
  </si>
  <si>
    <t>2200061</t>
  </si>
  <si>
    <t xml:space="preserve">Сложени рендген прегледи </t>
  </si>
  <si>
    <t xml:space="preserve">Скрининг/ рано откривање рака дојке </t>
  </si>
  <si>
    <t>Прво читање мамографије у организованом скринингу</t>
  </si>
  <si>
    <t>Број корисника  услуга рендгена</t>
  </si>
  <si>
    <t>Рендген дијагностика у стоматологији</t>
  </si>
  <si>
    <t>Интраорална рендгенографија зуба</t>
  </si>
  <si>
    <t>Ортопантомограм</t>
  </si>
  <si>
    <t>Телерендген</t>
  </si>
  <si>
    <t>Број корисника  услуга рендгена у стоматологији</t>
  </si>
  <si>
    <t>* Установе које имају мамограф</t>
  </si>
  <si>
    <t>Табела бр 20</t>
  </si>
  <si>
    <t>Услуге ултразвука</t>
  </si>
  <si>
    <t>2200087</t>
  </si>
  <si>
    <t xml:space="preserve">Doppler scan регија </t>
  </si>
  <si>
    <t>2200111</t>
  </si>
  <si>
    <t>Doppler scan органа</t>
  </si>
  <si>
    <t>2200095</t>
  </si>
  <si>
    <t xml:space="preserve">Сложени ултразвучни преглед </t>
  </si>
  <si>
    <t>Остали ултразвучни прегледи органа – сива скала</t>
  </si>
  <si>
    <t>Број корисника  услуга ултразвука</t>
  </si>
  <si>
    <t>*Планирати уколико се услуга ради од стране редиолога, а не педијатра</t>
  </si>
  <si>
    <t>Број осигураника који су користили услуге рендгена</t>
  </si>
  <si>
    <t>Бр. осигур. који су корист. услуге рендгена у стоматологији</t>
  </si>
  <si>
    <t>Рендген укупно</t>
  </si>
  <si>
    <t>Број осигураника укупно</t>
  </si>
  <si>
    <t>Број осигураника који су користили услуге ултразвука</t>
  </si>
  <si>
    <t>Табела бр. 21</t>
  </si>
  <si>
    <t>Прегледи  лекара</t>
  </si>
  <si>
    <t>1400019</t>
  </si>
  <si>
    <t xml:space="preserve">Интернистички преглед - први </t>
  </si>
  <si>
    <t>03</t>
  </si>
  <si>
    <t>Поновни специјалистичко-консултативни преглед</t>
  </si>
  <si>
    <t xml:space="preserve">Doppler scan регија (крвни судови) </t>
  </si>
  <si>
    <t>Doppler scan органа (срце)</t>
  </si>
  <si>
    <t>1000090</t>
  </si>
  <si>
    <t xml:space="preserve">Тест функције кардиоваскуларног система  </t>
  </si>
  <si>
    <t>1000108</t>
  </si>
  <si>
    <t>Тест функције плућа и дисајних путева</t>
  </si>
  <si>
    <t>30</t>
  </si>
  <si>
    <t>Електрофизиолошко сним. везано за кардиоваск. сист. - ЕКГ</t>
  </si>
  <si>
    <t>31</t>
  </si>
  <si>
    <t xml:space="preserve">Електроф. сним. везано за кардиоваскул. систем - ХОЛТЕР </t>
  </si>
  <si>
    <t>Neurološki pregled prvi</t>
  </si>
  <si>
    <t>Табела бр. 22</t>
  </si>
  <si>
    <t>Пнеумофтизиолошки преглед - први</t>
  </si>
  <si>
    <t xml:space="preserve">Спровођење имунизације / вакцинације </t>
  </si>
  <si>
    <t>Електроф. сним. везано за кардиоваскуларни систем - ЕКГ</t>
  </si>
  <si>
    <t>1500024</t>
  </si>
  <si>
    <t>Терап. проц. која се односи на бол. плућа и дисајних путева</t>
  </si>
  <si>
    <t>1500032</t>
  </si>
  <si>
    <t>Тест осетљивости</t>
  </si>
  <si>
    <t>Uzimanje materijala za analizu i testiranje</t>
  </si>
  <si>
    <t>Medikacija/lokalna injekcija</t>
  </si>
  <si>
    <t>Grupni zdravstveno-vaspitni rad</t>
  </si>
  <si>
    <t>Rendgen grafija organa po sistemima, jedan pravac</t>
  </si>
  <si>
    <t>Табела бр. 23</t>
  </si>
  <si>
    <t>10</t>
  </si>
  <si>
    <t>Превентивни офталмолошки преглед* мале деце у другој години живота, по упуту педијатра</t>
  </si>
  <si>
    <t>Превентивни офталмолошки преглед* а мале деце у четвртој години живота по упуту педијатра</t>
  </si>
  <si>
    <t xml:space="preserve">Превентивни офталмолошки преглед* деце  пред полазак у школу,  узраста у шестој/седмој години </t>
  </si>
  <si>
    <t>Офталмолошки преглед у четрнаестој години (VII разред ОШ)</t>
  </si>
  <si>
    <t>Офталмолошки преглед – први (особа оболела од дијабетеса)</t>
  </si>
  <si>
    <t>Офталмолошки преглед – први</t>
  </si>
  <si>
    <t>1600022</t>
  </si>
  <si>
    <t>Дијагн. тест за испитивање мотилитета ока и разрокости</t>
  </si>
  <si>
    <t>1600030</t>
  </si>
  <si>
    <t>Дијагностички тест за испитивaње колорног вида</t>
  </si>
  <si>
    <t>1600048</t>
  </si>
  <si>
    <t>Дијагностички тест за испитивање бинокуларног вида</t>
  </si>
  <si>
    <t>1600055</t>
  </si>
  <si>
    <t>Дијагностички тест за испитивање прекорнеалног филма</t>
  </si>
  <si>
    <t>Инц./.../ одстр. теч. пр. упал. пр. предела ока и припојака ока</t>
  </si>
  <si>
    <t>1600097</t>
  </si>
  <si>
    <t>1600105</t>
  </si>
  <si>
    <t>Терап. проц. која се односи на предео ока и припојака ока</t>
  </si>
  <si>
    <t>* Услуге 1600014- Превентивни преглед офталмога* у оквиру некада "систематског " односно превентивног прегледа  у педијатрији планирају се у складу са Стручно методолошким упутством (СМУ) РСК за здравствену заштиту жена, деце и омладине</t>
  </si>
  <si>
    <t>Табела бр. 24</t>
  </si>
  <si>
    <t>Превентивни преглед физијатра* мале деце у четвртој години живота по потреби и упуту педијатра</t>
  </si>
  <si>
    <t>Превентивни преглед физијатра* деце  пред полазак у школу,  узраста у шестој/седмој години живота</t>
  </si>
  <si>
    <t>Превентивни преглед физијатра*  деце  у десетој години живота (трећи разред основне школе)</t>
  </si>
  <si>
    <t>Физијатријски преглед - први</t>
  </si>
  <si>
    <t>Посебни физијатријски преглед</t>
  </si>
  <si>
    <t>Терапијске услуге</t>
  </si>
  <si>
    <t>Електростимулација мишића</t>
  </si>
  <si>
    <t>Интерферентне струје</t>
  </si>
  <si>
    <t>Електрофореза</t>
  </si>
  <si>
    <t>Галванизација</t>
  </si>
  <si>
    <t>Дијадинамске струје</t>
  </si>
  <si>
    <t>Високофреквентне струје (Краткоталасна дијатермија)-КТД</t>
  </si>
  <si>
    <t>Транскутана електро неуро стимулација (ТЕНС)</t>
  </si>
  <si>
    <t>1800036</t>
  </si>
  <si>
    <t>Парафинотерапија/ или парафанготерапија</t>
  </si>
  <si>
    <t>1800044</t>
  </si>
  <si>
    <t xml:space="preserve">Криотерапија </t>
  </si>
  <si>
    <t>Криомасажа</t>
  </si>
  <si>
    <t>1800051</t>
  </si>
  <si>
    <t>Кинезитерапија болести</t>
  </si>
  <si>
    <t>1800069</t>
  </si>
  <si>
    <t>Фототерапија - Зрачење инфрацрвеним, ултравиолетним и биоптрон</t>
  </si>
  <si>
    <t>Биодоза-одређивање индивидуалне остљивости на УВ зраке</t>
  </si>
  <si>
    <t>Мануелна сегментна масажа</t>
  </si>
  <si>
    <t>Ултразвук  - директни</t>
  </si>
  <si>
    <t>Сонофореза</t>
  </si>
  <si>
    <t>Ултразвук - субаквални</t>
  </si>
  <si>
    <t>1800085</t>
  </si>
  <si>
    <t>Електромагнетна терапија</t>
  </si>
  <si>
    <t>Ласер терапија</t>
  </si>
  <si>
    <t>Број корисника који су користили терапијске услуге</t>
  </si>
  <si>
    <t>* Услуге 1800010 - Превентивни преглед физијатра* у оквиру некад "систематског" сада превентивног  прегледа педијатра  (мале деце у четвртој години, деце пред долазак у школу и ученика трећег разреда основне школе) планирају се у складу са СМУ</t>
  </si>
  <si>
    <t>ТЕРАПИЈСКЕ УСЛУГЕ</t>
  </si>
  <si>
    <t>Табела бр. 25</t>
  </si>
  <si>
    <t>Превентивни ОРЛ преглед* мале деце у другој години живота  по потреби</t>
  </si>
  <si>
    <t>Превентивни ОРЛ преглед* мале деце у четвртој години живота  по потреби</t>
  </si>
  <si>
    <t>Превентивни ОРЛ преглед* деце у шестој/седмој години живота пред полазак у школу</t>
  </si>
  <si>
    <t xml:space="preserve">ORL преглед - први </t>
  </si>
  <si>
    <t>1700020</t>
  </si>
  <si>
    <t>Тест функције чула слуха</t>
  </si>
  <si>
    <t>1700038</t>
  </si>
  <si>
    <t>Тест функције говора</t>
  </si>
  <si>
    <t>1700046</t>
  </si>
  <si>
    <t>Тест функције чула равнотеже</t>
  </si>
  <si>
    <t>1700053</t>
  </si>
  <si>
    <t>Терап. проц. која се односи на поремећаје гласа и говора</t>
  </si>
  <si>
    <t>1700061</t>
  </si>
  <si>
    <t>Инц./ .../ одс. теч. пр. упал. пр. предела ува, носа и ждрела</t>
  </si>
  <si>
    <t>1700079</t>
  </si>
  <si>
    <t>Ексц./ .../ каутеризација промена предела ува, носа и ждрела</t>
  </si>
  <si>
    <t>1700087</t>
  </si>
  <si>
    <t>1700095</t>
  </si>
  <si>
    <t>Мед./.../ ап. лека које се односи на предео ува, носа и ждрела</t>
  </si>
  <si>
    <t>1700103</t>
  </si>
  <si>
    <t>Завоји/ .../ тампонада која се односи на предео ува и носа</t>
  </si>
  <si>
    <t>* Услуге 1700012 - Превентивни ОРЛ преглед * у оквиру некада "систематског" сада превентивног  прегледа  педијатра, планирају се у складу са СМУ</t>
  </si>
  <si>
    <t xml:space="preserve">Прегледи лекара </t>
  </si>
  <si>
    <t>Табела бр. 26</t>
  </si>
  <si>
    <t xml:space="preserve">Психијатријски преглед - први </t>
  </si>
  <si>
    <t>Поновни специјалистичко-консултат. преглед психијатра</t>
  </si>
  <si>
    <t>1000082</t>
  </si>
  <si>
    <t xml:space="preserve">Неуролошки преглед </t>
  </si>
  <si>
    <t>1900026</t>
  </si>
  <si>
    <t>1900034</t>
  </si>
  <si>
    <t xml:space="preserve">Индивидуална психотерапија  </t>
  </si>
  <si>
    <t>1900042</t>
  </si>
  <si>
    <t xml:space="preserve">Групна психотерапија  </t>
  </si>
  <si>
    <t>Табела бр. 27</t>
  </si>
  <si>
    <t xml:space="preserve">Дерматовенеролошки преглед - први </t>
  </si>
  <si>
    <t>Дерматоскопски преглед коже</t>
  </si>
  <si>
    <t>Инц./ дрен./ исп./одстр. теч. прод. упалних процеса - опште</t>
  </si>
  <si>
    <t>Инструментација/катетеризација-опште</t>
  </si>
  <si>
    <t>Фототерапија</t>
  </si>
  <si>
    <t>Табела бр.28</t>
  </si>
  <si>
    <t>РФЗО
ШИФРE</t>
  </si>
  <si>
    <t xml:space="preserve">ПРЕВЕНТИВА </t>
  </si>
  <si>
    <t xml:space="preserve">Прегледи </t>
  </si>
  <si>
    <t>Уклањање наслага</t>
  </si>
  <si>
    <t>КУРАТИВА/Прегледи, дијагностика и терапија</t>
  </si>
  <si>
    <t>УКУПНО СВE УСЛУГE</t>
  </si>
  <si>
    <t>Услуге</t>
  </si>
  <si>
    <t>Здравствено -васпитни рад</t>
  </si>
  <si>
    <t>КУРАТИВА</t>
  </si>
  <si>
    <t>ХХХХ - СПОРТСКА МЕДИЦИНА</t>
  </si>
  <si>
    <t>Табела бр. 29</t>
  </si>
  <si>
    <t>Планирају установе које имају специјалисту медицине спорта/спортске медицине</t>
  </si>
  <si>
    <t>Прегледи и услуге у службама здрав. заштите: предшколске деце, школске деце, жена и одраслих:</t>
  </si>
  <si>
    <t>индекс</t>
  </si>
  <si>
    <t xml:space="preserve">Прегледи и услуге у осталим службама Дома здравља: </t>
  </si>
  <si>
    <t>(у службама: кућног лечења, ХМП, интерне медицине, пнеумофтизиологије, офталм., физ.мед., ОРЛ, психијатрије, дерматовенерологије, спортске медицине)</t>
  </si>
  <si>
    <t>Дијагностичко терапијске услуге</t>
  </si>
  <si>
    <t>(у службама: кућног лечења, ХМП, интерне медицине, пнеумофтизиологије, офталмологије, ОРЛ, психијатрије, дерматовенерологије)</t>
  </si>
  <si>
    <t>Посета патронажне сестре новорођенчету, породиљи и породици</t>
  </si>
  <si>
    <t>Здравствено васпитни рад у патронажи</t>
  </si>
  <si>
    <t>Здравствено васпитни рад у сл. кућног лечења и спец. службама (интерне мед., пнеумофтизиологије, офталмологије, физ. мед., ОРЛ, психијатрије, дерматовен.)</t>
  </si>
  <si>
    <t>Санитетски превоз у ХМП</t>
  </si>
  <si>
    <t>Број осигураника који су користили услуге рентгена - укупно</t>
  </si>
  <si>
    <t xml:space="preserve">(у служби за физикалну медицину и рехабилитацију) </t>
  </si>
  <si>
    <t>Број осигураника који су користили терапијске услуге физикалне медицине и рехабилитације</t>
  </si>
  <si>
    <t>Укупан бр. лабораторијских анализа (са заједничким општим лабораторијским услугама)</t>
  </si>
  <si>
    <t>Број осигураника који су користили услуге лабораторије - укупно</t>
  </si>
  <si>
    <t>Прегледи и услуге у служби стоматолошке здравствене заштите:</t>
  </si>
  <si>
    <t>са санитетским превозом</t>
  </si>
  <si>
    <r>
      <t xml:space="preserve">ЛЕКОВИ ЗА ОСИГУРАНА ЛИЦА РФЗО*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Табела бр.31</t>
    </r>
    <r>
      <rPr>
        <b/>
        <sz val="12"/>
        <rFont val="Times New Roman"/>
        <family val="1"/>
      </rPr>
      <t xml:space="preserve">                                                    </t>
    </r>
  </si>
  <si>
    <t>Листа лекова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</si>
  <si>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</si>
  <si>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</si>
  <si>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</si>
  <si>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</si>
  <si>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</si>
  <si>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УТРОШЕНО</t>
  </si>
  <si>
    <t>Извршење 2018.</t>
  </si>
  <si>
    <t>Количина</t>
  </si>
  <si>
    <t>Цена по паковању</t>
  </si>
  <si>
    <t xml:space="preserve">Укупна вредност </t>
  </si>
  <si>
    <t>Листа А</t>
  </si>
  <si>
    <t>Листа А1</t>
  </si>
  <si>
    <t>Листа Б</t>
  </si>
  <si>
    <t>Листа Ц</t>
  </si>
  <si>
    <t>Листа Д</t>
  </si>
  <si>
    <t xml:space="preserve">                                                УКУПНО:</t>
  </si>
  <si>
    <t>* Табелу попуњавају све здравствене установе</t>
  </si>
  <si>
    <t xml:space="preserve">САНИТЕТСКИ И МЕДИЦИНСКИ ПОТРОШНИ МАТЕРИЈАЛ ЗА ОСИГУРАНА ЛИЦА РФЗО                                                                                                                                                                                        </t>
  </si>
  <si>
    <t>Табела бр.32</t>
  </si>
  <si>
    <t>ГРУПА САНИТЕТСКОГ МАТЕРИЈАЛА</t>
  </si>
  <si>
    <t>Шифре услуга за ПЗЗ у складу са изменама Номенклатуре</t>
  </si>
  <si>
    <t xml:space="preserve">Шифра услуге </t>
  </si>
  <si>
    <t>Назив здравствених услуга</t>
  </si>
  <si>
    <t>РФЗО</t>
  </si>
  <si>
    <t xml:space="preserve">Посебни преглед гојазне и предгојазне деце, школске деце и омладине </t>
  </si>
  <si>
    <t>Први преглед деце, школске деце и омладине у развојном саветовалишту</t>
  </si>
  <si>
    <r>
      <t xml:space="preserve">Контролни преглед </t>
    </r>
    <r>
      <rPr>
        <sz val="10"/>
        <rFont val="Times New Roman"/>
        <family val="1"/>
      </rPr>
      <t>деце, школске деце и омладине у развојном саветовалишту</t>
    </r>
  </si>
  <si>
    <t>Посебни преглед деце, школске деце и омладине ради допунске дијагностике и даљег лечења  у развојном саветовалишту</t>
  </si>
  <si>
    <t>Тимски преглед деце, школске деце и омладине у развојном саветовалишту</t>
  </si>
  <si>
    <t xml:space="preserve">Скрининг/рано откривање дијабетеса типа 2   </t>
  </si>
  <si>
    <t xml:space="preserve">Циљани преглед стопала - процена ризика за настанак компликација дијабетеса </t>
  </si>
  <si>
    <t>Посета изабраном лекару у  циљу превенције дијабетесне ретинопатије</t>
  </si>
  <si>
    <t>Кратка посета изабраном лекару у вези саопштавања резултата скрининга/раног откривања рака дојке</t>
  </si>
  <si>
    <t xml:space="preserve">Циљани преглед труднице  ради раног откривања ЕПХ гестозе </t>
  </si>
  <si>
    <t xml:space="preserve">Циљани преглед труднице ради раног откривања гестацијског дијабетеса </t>
  </si>
  <si>
    <t xml:space="preserve">Посебни физијатријски преглед </t>
  </si>
  <si>
    <t xml:space="preserve">Инспекција и палпаторни преглед дојки </t>
  </si>
  <si>
    <t xml:space="preserve">Инструментација, пласирање интраутериног и вагиналног уређаја </t>
  </si>
  <si>
    <t xml:space="preserve">Инструментација, екстракција интраутериног и вагиналног уређаја </t>
  </si>
  <si>
    <t>Ултразвучни преглед труднице</t>
  </si>
  <si>
    <t>Ултразвучни преглед жена невезано за трудноћу</t>
  </si>
  <si>
    <t xml:space="preserve">Ултразвучни преглед дојке </t>
  </si>
  <si>
    <t xml:space="preserve">Ултразвучни преглед новорођенчади ради раног откривања дисплазије кукова </t>
  </si>
  <si>
    <t>Скрининг/ рано откривање рака грлића материце – ПАП тест</t>
  </si>
  <si>
    <t>Скрининг/ рано откривање рака грлића материце – супервизијски преглед плочице</t>
  </si>
  <si>
    <r>
      <t>Скрининг/ рано откривање рака грлића материце–</t>
    </r>
    <r>
      <rPr>
        <sz val="10"/>
        <rFont val="Calibri"/>
        <family val="2"/>
      </rPr>
      <t xml:space="preserve"> </t>
    </r>
    <r>
      <rPr>
        <sz val="10"/>
        <rFont val="Times New Roman"/>
        <family val="1"/>
      </rPr>
      <t xml:space="preserve">Обавештавање жена о налазу ПАП теста/ издавање резултата </t>
    </r>
  </si>
  <si>
    <t>Скрининг/ рано откривање рака –позивање учесника у скринингу</t>
  </si>
  <si>
    <t xml:space="preserve">Анализа лабораторијских налаза </t>
  </si>
  <si>
    <t>Дефекторлошки третман</t>
  </si>
  <si>
    <t>Кинезитерапија деце са сметњама у развоју</t>
  </si>
  <si>
    <t xml:space="preserve">Дерматоскопски преглед коже </t>
  </si>
  <si>
    <t>Збринавање особе изложене насиљу</t>
  </si>
  <si>
    <t xml:space="preserve">Скрининг/рано откривање рака дојке </t>
  </si>
  <si>
    <t xml:space="preserve">Циљани преглед  на рано откривање ортодонских аномалија деце </t>
  </si>
  <si>
    <t xml:space="preserve">Циљани преглед на рано откривање ризика за настанак  парадонтопатије </t>
  </si>
  <si>
    <t xml:space="preserve">Циљани преглед на рано откривање ризика за настанак каријеса </t>
  </si>
  <si>
    <t xml:space="preserve">ИЗМЕНА И ДОПУНА НОМЕНКЛАТУРА ЗДРАВСТВЕНИХ УСЛУГА НА ПРИМАРНОМ НИВОУ ЗДРАВСТВЕНЕ ЗАШТИТЕ </t>
  </si>
  <si>
    <t xml:space="preserve">Ред. </t>
  </si>
  <si>
    <t>8а</t>
  </si>
  <si>
    <t>9а</t>
  </si>
  <si>
    <t>9б</t>
  </si>
  <si>
    <t>9в</t>
  </si>
  <si>
    <t>9г</t>
  </si>
  <si>
    <t>10а</t>
  </si>
  <si>
    <t>10б</t>
  </si>
  <si>
    <t>10в</t>
  </si>
  <si>
    <t>20а</t>
  </si>
  <si>
    <t>20б</t>
  </si>
  <si>
    <t>34а.</t>
  </si>
  <si>
    <t xml:space="preserve">ПРЕВЕНТИВНЕ, ДИЈАГНОСТИЧКЕ И ТЕРАПИЈСКЕ УСЛУГЕ </t>
  </si>
  <si>
    <t xml:space="preserve"> бр. </t>
  </si>
  <si>
    <t>1а</t>
  </si>
  <si>
    <t>13а.</t>
  </si>
  <si>
    <t>37а</t>
  </si>
  <si>
    <t>37б</t>
  </si>
  <si>
    <t>63а</t>
  </si>
  <si>
    <t xml:space="preserve">РАДИОЛОШКЕ УСЛУГЕ </t>
  </si>
  <si>
    <t>СТОМАТОЛОШКЕ УСЛУГЕ</t>
  </si>
  <si>
    <t>ПРЕВЕНТИВНИ ПРЕГЛЕДИ</t>
  </si>
  <si>
    <t>2400059</t>
  </si>
  <si>
    <t>Превентивни преглед  (oдојче од 2. месеца до краја 1. године)</t>
  </si>
  <si>
    <t>2400034</t>
  </si>
  <si>
    <t>Систематски стоматолошки преглед са обрадом података (трећа година, први разред основне школе, дванаеста година живота)</t>
  </si>
  <si>
    <t>2400018</t>
  </si>
  <si>
    <t>Стоматолошки преглед (друга година живота/ шеста (пред полазак у школу) /осма /девета/десета/једанаеста/тринаеста/четрнаеста/15/16/17/18/19, труднице, студенти до 26 године)</t>
  </si>
  <si>
    <t xml:space="preserve">Циљани преглед  на рано откривање ортодонтских аномалија деце </t>
  </si>
  <si>
    <t xml:space="preserve">Циљани преглед на рано откривање ризика за настанак  пародонтопатије </t>
  </si>
  <si>
    <t>УКЛАЊАЊЕ НАСЛАГА</t>
  </si>
  <si>
    <t>2400125</t>
  </si>
  <si>
    <t>АПЛИКАЦИЈА ФЛУОРИДА</t>
  </si>
  <si>
    <t>2400141</t>
  </si>
  <si>
    <t>Локална апликација флуроида средње концентрације</t>
  </si>
  <si>
    <t>2400158</t>
  </si>
  <si>
    <t>Апликација флуорида према процени ризика од настанка каријеса (средње концентрације или концентрованих флуорида)</t>
  </si>
  <si>
    <t>ЗАЛИВАЊЕ ФИСУРА</t>
  </si>
  <si>
    <t>2400133</t>
  </si>
  <si>
    <t>Заливање фисура (по зубу)</t>
  </si>
  <si>
    <t>2400067</t>
  </si>
  <si>
    <t>Мотивација и обучавање корисника у одржавању правилне хигијене</t>
  </si>
  <si>
    <t>2400075</t>
  </si>
  <si>
    <t>Индивидуално здравствено васпитни рад у ординацији/мотивација и обучавање у одржавању оралне хигијене</t>
  </si>
  <si>
    <t>2400083</t>
  </si>
  <si>
    <t>Рад у малој групи (6 до 9 особа)</t>
  </si>
  <si>
    <t>2400091</t>
  </si>
  <si>
    <t>Рад у великој групи (више од 30 особа)</t>
  </si>
  <si>
    <t>2400109</t>
  </si>
  <si>
    <t>Животна демонстрација</t>
  </si>
  <si>
    <t>2400117</t>
  </si>
  <si>
    <t>Здравствено предавање</t>
  </si>
  <si>
    <t>ПРЕГЛЕДИ ЗБОГ ТЕРАПИЈЕ</t>
  </si>
  <si>
    <t>Стоматолошки преглед</t>
  </si>
  <si>
    <t>2400026</t>
  </si>
  <si>
    <t>Стоматолошки преглед - контролни</t>
  </si>
  <si>
    <t>2400976</t>
  </si>
  <si>
    <t>Специјалистички преглед</t>
  </si>
  <si>
    <t>2400984</t>
  </si>
  <si>
    <t>Специјалистички преглед - контролни</t>
  </si>
  <si>
    <t>ЗБРИЊАВАЊЕ ОСОБЕ ИЗЛОЖЕНЕ НАСИЉУ</t>
  </si>
  <si>
    <t>ТЕРАПИЈА БОЛЕСТИ ЗУБА СА ЕНДОДОНЦИЈОМ
ендодонцијом</t>
  </si>
  <si>
    <t>2400166</t>
  </si>
  <si>
    <t>Превентивни испун</t>
  </si>
  <si>
    <t>2400182</t>
  </si>
  <si>
    <t>Терапија дубоког каријеса (без испуна)</t>
  </si>
  <si>
    <t>2400190</t>
  </si>
  <si>
    <t>Амалгамски испун на 1 површини</t>
  </si>
  <si>
    <t>2400208</t>
  </si>
  <si>
    <t>Амалгамски испун на 1 површини код деце до навршене 15 године живота</t>
  </si>
  <si>
    <t>2400216</t>
  </si>
  <si>
    <t>Амалгамски испун на 2 површине</t>
  </si>
  <si>
    <t>2400224</t>
  </si>
  <si>
    <t>Амалгамски испун на 2 површине код деце до навршене 15 године живота</t>
  </si>
  <si>
    <t>2400232</t>
  </si>
  <si>
    <t>Амалгамски испун на 3 површине</t>
  </si>
  <si>
    <t>2400240</t>
  </si>
  <si>
    <t>Амалгамски испун на 3 површине код деце до навршене 15 године живота</t>
  </si>
  <si>
    <t>2400257</t>
  </si>
  <si>
    <t>Надоградња фрактурираног зуба</t>
  </si>
  <si>
    <t>2400265</t>
  </si>
  <si>
    <t>Витална ампутација пулпе млечних зуба</t>
  </si>
  <si>
    <t>2400273</t>
  </si>
  <si>
    <t>Витална екстирпација пулпе млечних зуба</t>
  </si>
  <si>
    <t>2400281</t>
  </si>
  <si>
    <t>Витална ампутација</t>
  </si>
  <si>
    <t>2400299</t>
  </si>
  <si>
    <t>Мортална ампутација пулпе млечних зуба</t>
  </si>
  <si>
    <t>2400307</t>
  </si>
  <si>
    <t>Интерсеансно медикаментозно канално пуњење (по каналу)</t>
  </si>
  <si>
    <t>2400315</t>
  </si>
  <si>
    <t>Интерсеансно медикаментозно канално пуњење код зуба са незавршеним растом корена</t>
  </si>
  <si>
    <t>2400331</t>
  </si>
  <si>
    <t>Композитни испун на предњим зубима</t>
  </si>
  <si>
    <t>2400349</t>
  </si>
  <si>
    <t>Композитни испун на предњим зубима код деце до навршене 15 године живота</t>
  </si>
  <si>
    <t>2400356</t>
  </si>
  <si>
    <t>Композитни испун на бочним зубима</t>
  </si>
  <si>
    <t>2400364</t>
  </si>
  <si>
    <t>Композитни испун на бочним зубима код деце до навршене 15 године живота</t>
  </si>
  <si>
    <t>2400372</t>
  </si>
  <si>
    <t>Надоградња од естетског материјала (код повреда)</t>
  </si>
  <si>
    <t>2400380</t>
  </si>
  <si>
    <t>Ендодонтска терапија неинфициране пулпе по каналу</t>
  </si>
  <si>
    <t>2400398</t>
  </si>
  <si>
    <t>Ендодонтска терапија инфициране пулпе по каналу</t>
  </si>
  <si>
    <t>2400414</t>
  </si>
  <si>
    <t>Вађење страног тела из канала корена</t>
  </si>
  <si>
    <t>2400422</t>
  </si>
  <si>
    <t>Ретретман канала корена (по каналу)</t>
  </si>
  <si>
    <t>2400430</t>
  </si>
  <si>
    <t>Гласјономерни испун</t>
  </si>
  <si>
    <t>2400448</t>
  </si>
  <si>
    <t>Гласјономерни испун код деце до навршене 15 године живота</t>
  </si>
  <si>
    <t>2401008</t>
  </si>
  <si>
    <t>Локална апликација лека (тоxавит)</t>
  </si>
  <si>
    <t>2401024</t>
  </si>
  <si>
    <t>Лечење инфициране пулпе са незавршеним растом корена</t>
  </si>
  <si>
    <t>2401032</t>
  </si>
  <si>
    <t>Лечење неинфициране пулпе са незавршеним растом корена</t>
  </si>
  <si>
    <t>2401040</t>
  </si>
  <si>
    <t>Збрињавање мултиплих повреда зуба у деце</t>
  </si>
  <si>
    <t>ОРТОДОНТСКА ТЕРАПИЈА</t>
  </si>
  <si>
    <t>2400521</t>
  </si>
  <si>
    <t>Селективно брушење зуба (по зубу)</t>
  </si>
  <si>
    <t>2400562</t>
  </si>
  <si>
    <t>Израда и анализа студијског модела</t>
  </si>
  <si>
    <t>2400570</t>
  </si>
  <si>
    <t>Анализа екстраоралне телерендгенорадиографије главе</t>
  </si>
  <si>
    <t>2400588</t>
  </si>
  <si>
    <t>Анализа ортопантомографа</t>
  </si>
  <si>
    <t>2400596</t>
  </si>
  <si>
    <t>Активни покретни ортодонтски апарат</t>
  </si>
  <si>
    <t>2400604</t>
  </si>
  <si>
    <t>Функционални ортодонтски апарат</t>
  </si>
  <si>
    <t>2400612</t>
  </si>
  <si>
    <t>Терапијска реадаптација покретног ортодонтског апарата</t>
  </si>
  <si>
    <t>2400620</t>
  </si>
  <si>
    <t>Репаратура ортодонтског апарата са отиском</t>
  </si>
  <si>
    <t>ТЕРАПИЈА ПАРОДОНЦИЈУМА</t>
  </si>
  <si>
    <t>2400539</t>
  </si>
  <si>
    <t>Уклањање супрагингивалног зубног каменца по вилици</t>
  </si>
  <si>
    <t>2400547</t>
  </si>
  <si>
    <t>Обрада пародонталног џепа по зубу</t>
  </si>
  <si>
    <t>2401099</t>
  </si>
  <si>
    <t>Интралезијска и перилезијска апликација лека</t>
  </si>
  <si>
    <t>2401115</t>
  </si>
  <si>
    <t>Киретажа оралне слузокоже</t>
  </si>
  <si>
    <t>ХИРУРШКА ТЕРАПИЈА</t>
  </si>
  <si>
    <t>2400679</t>
  </si>
  <si>
    <t>Вађење зуба</t>
  </si>
  <si>
    <t>2400687</t>
  </si>
  <si>
    <t>Компликовано вађење зуба</t>
  </si>
  <si>
    <t>2400695</t>
  </si>
  <si>
    <t>Хирушко вађење зуба</t>
  </si>
  <si>
    <t>2400703</t>
  </si>
  <si>
    <t>Хирушко вађење импактираних умњака</t>
  </si>
  <si>
    <t>2400711</t>
  </si>
  <si>
    <t>Хирушко вађење импактираних очњака</t>
  </si>
  <si>
    <t>2400729</t>
  </si>
  <si>
    <t>Хируска терапија зуба у ницању (циркумцизија)</t>
  </si>
  <si>
    <t>2400737</t>
  </si>
  <si>
    <t>Примарна обрада ране интраорално</t>
  </si>
  <si>
    <t>2400794</t>
  </si>
  <si>
    <t>Уклањање конца</t>
  </si>
  <si>
    <t>2401107</t>
  </si>
  <si>
    <t>Уклањање круста, покрова була или некротичних наслага</t>
  </si>
  <si>
    <t>2401123</t>
  </si>
  <si>
    <t>Каутеризација ткива</t>
  </si>
  <si>
    <t>2401131</t>
  </si>
  <si>
    <t>Елиминација иритација оралне слузокоже</t>
  </si>
  <si>
    <t>2401149</t>
  </si>
  <si>
    <t>Ресекција једнокорених зуба</t>
  </si>
  <si>
    <t>2401156</t>
  </si>
  <si>
    <t>Ресекција горњих  двокорених зуба</t>
  </si>
  <si>
    <t>2401164</t>
  </si>
  <si>
    <t>Ресекција трокорених зуба</t>
  </si>
  <si>
    <t>2401172</t>
  </si>
  <si>
    <t>Хемисекција и дисекција зуба</t>
  </si>
  <si>
    <t>2401180</t>
  </si>
  <si>
    <t>Примарна пластика ОАК</t>
  </si>
  <si>
    <t>2401198</t>
  </si>
  <si>
    <t>Примарна пластика са вађењем корена из синуса</t>
  </si>
  <si>
    <t>2401206</t>
  </si>
  <si>
    <t>Хирушка терапија зуба у ницању(извлачење)</t>
  </si>
  <si>
    <t>2401214</t>
  </si>
  <si>
    <t>Уклањање мукозних цисти</t>
  </si>
  <si>
    <t>2401222</t>
  </si>
  <si>
    <t>Уклањање мањих виличних цисти</t>
  </si>
  <si>
    <t>2401230</t>
  </si>
  <si>
    <t>Уклањање већи виличних цисти</t>
  </si>
  <si>
    <t>2401248</t>
  </si>
  <si>
    <t>Пластика плика и френулума</t>
  </si>
  <si>
    <t>2401255</t>
  </si>
  <si>
    <t>Ревизија синуса</t>
  </si>
  <si>
    <t>2401339</t>
  </si>
  <si>
    <t>Екстраорална инцизија апцеса</t>
  </si>
  <si>
    <t>АНЕСТЕЗИЈЕ</t>
  </si>
  <si>
    <t>2400943</t>
  </si>
  <si>
    <t>Површинска локална анестезија</t>
  </si>
  <si>
    <t>2400950</t>
  </si>
  <si>
    <t>Инфилтрациона анестезија</t>
  </si>
  <si>
    <t>УРГЕНТНЕ УСЛУГЕ</t>
  </si>
  <si>
    <t>2400323</t>
  </si>
  <si>
    <t>Прва помоћ код мултиплих повреда зуба у деце</t>
  </si>
  <si>
    <t>2400554</t>
  </si>
  <si>
    <t>Дренажа пародонталног абсцеса</t>
  </si>
  <si>
    <t>2400638</t>
  </si>
  <si>
    <t>Лечење алвеолита</t>
  </si>
  <si>
    <t>2400646</t>
  </si>
  <si>
    <t>Интраорална инцизија апсцеса</t>
  </si>
  <si>
    <t>2400653</t>
  </si>
  <si>
    <t>Заустављање крварења</t>
  </si>
  <si>
    <t>2400661</t>
  </si>
  <si>
    <t>Заустављање крварења хирушким путем</t>
  </si>
  <si>
    <t>2400745</t>
  </si>
  <si>
    <t>Реплантација сталних зуба</t>
  </si>
  <si>
    <t>2400752</t>
  </si>
  <si>
    <t>Прва помоћ код повреда</t>
  </si>
  <si>
    <t>2400760</t>
  </si>
  <si>
    <t>Фиксација трауматски луксираних зуба  сплинтом/шином</t>
  </si>
  <si>
    <t>2400778</t>
  </si>
  <si>
    <t>Фиксација трауматски луксираних зуба композитним сплинтом/шином</t>
  </si>
  <si>
    <t>2400786</t>
  </si>
  <si>
    <t>Уклањање сплинт шине</t>
  </si>
  <si>
    <t>2400968</t>
  </si>
  <si>
    <t>Антишок терапија</t>
  </si>
  <si>
    <t>2401016</t>
  </si>
  <si>
    <t>Витална ампутација/екстирпација код фрактура зуба са отвореном пулпом</t>
  </si>
  <si>
    <t>Збрињавање повреда зуба са тежим поремећајима структуре</t>
  </si>
  <si>
    <t>2401263</t>
  </si>
  <si>
    <t>Репозиција луксиране доње вилице</t>
  </si>
  <si>
    <t xml:space="preserve">СТОМАТОЛОШКА ЗАШТИТА ОСОБА/ДЕЦЕ СА ПОСЕБНИМ ПОТРЕБАМА
</t>
  </si>
  <si>
    <t>2401461</t>
  </si>
  <si>
    <t>Збрињавање деце са посебним потребама</t>
  </si>
  <si>
    <t>2401479</t>
  </si>
  <si>
    <t>Збрињавање особа са посебним потребама</t>
  </si>
  <si>
    <t>ПРОТЕТСКА ТЕРАПИЈА</t>
  </si>
  <si>
    <t>2400455</t>
  </si>
  <si>
    <t>Парцијална акрилатна протеза</t>
  </si>
  <si>
    <t>2400463</t>
  </si>
  <si>
    <t>Тотална протеза</t>
  </si>
  <si>
    <t>2400471</t>
  </si>
  <si>
    <t>Репаратура протезе - прелом плоче</t>
  </si>
  <si>
    <t>2400489</t>
  </si>
  <si>
    <t>Додатак зуба у протези</t>
  </si>
  <si>
    <t>2400497</t>
  </si>
  <si>
    <t>Додатак кукице у протези</t>
  </si>
  <si>
    <t>2400505</t>
  </si>
  <si>
    <t>Подлагање протезе директно-хладновезујући акрилат</t>
  </si>
  <si>
    <t>2400513</t>
  </si>
  <si>
    <t>Подлагање протезе индиректно</t>
  </si>
  <si>
    <t xml:space="preserve"> План рада Дома здравља Трстеник</t>
  </si>
  <si>
    <t>Број запослених на одређено време због замене одсутних запослених</t>
  </si>
  <si>
    <t>Број запослених на одређено време који се финанисрају из средстава РФЗО</t>
  </si>
  <si>
    <t>Укупан број запослених на одређено и неодређено време који се финансирају из средстава РФЗО</t>
  </si>
  <si>
    <t>Скрининг рано откривање рака грлића материце- ПАП тест преглед плочице (прво читање)</t>
  </si>
  <si>
    <t>Ултразвучни преглед штитасте жлезде и пљувачних жлезда</t>
  </si>
  <si>
    <t>COVID услуге</t>
  </si>
  <si>
    <t>L20770</t>
  </si>
  <si>
    <t>Узимање назофарингеалног и/или орофарингеалног бриса за преглед на присуствo SARS-CoV-2 вируса у транспортну подлогу, у амбуланти</t>
  </si>
  <si>
    <t>L20771</t>
  </si>
  <si>
    <t>Узимање назофарингеалног и/или орофарингеалног бриса за преглед на присуство SARS-CoV-2 вируса у транспортну подлогу на терену</t>
  </si>
  <si>
    <t>L20773</t>
  </si>
  <si>
    <t xml:space="preserve">Узимање узорка крви пункцијом за доказивање присуства антитела на вирус SARS-CoV-2, у амбуланти </t>
  </si>
  <si>
    <t>L20774</t>
  </si>
  <si>
    <t xml:space="preserve">Узимање узорка крви пункцијом за доказивање присуства антитела на вирус SARS-CoV-2, на терену </t>
  </si>
  <si>
    <t>L20777</t>
  </si>
  <si>
    <t xml:space="preserve">Квалитативно одређивaњe IgM i/ili IgG антитела на вирус SARS-CoV-2 имунохроматографским тестом </t>
  </si>
  <si>
    <t xml:space="preserve"> L020787</t>
  </si>
  <si>
    <t>Узимање материјала (назофарингеални брис, салива и др.) у циљу доказивања вирусног Аg SARS – CоV-2</t>
  </si>
  <si>
    <t>L020788</t>
  </si>
  <si>
    <t>Детекција вирусног Аg SARS – CоV-2 квалитативном методом</t>
  </si>
  <si>
    <t>Ултразвучни преглед лимфниг жлезда по системима</t>
  </si>
  <si>
    <t>Ултразвучни преглед надбубрежних жлезда и ретроперитонеума</t>
  </si>
  <si>
    <t>Ултразвучни преглед  штитасте жлезде и пљувачних жлезда</t>
  </si>
  <si>
    <t>Ултразвучни преглед  тестиса</t>
  </si>
  <si>
    <t>ултразвучни преглед меких ткива</t>
  </si>
  <si>
    <t>Ултразвучни преглед коштаних ткива</t>
  </si>
  <si>
    <t xml:space="preserve">Мерење минералне густине костију  методом абсорпциометрије рендгенских зрака двоструке енергије </t>
  </si>
  <si>
    <t>1.</t>
  </si>
  <si>
    <t>ЛАБОРАТОРИЈСКИ  МАТЕРИЈАЛ-РЕАГЕНСИ (УКУПНО)</t>
  </si>
  <si>
    <t>2.</t>
  </si>
  <si>
    <t>САНИТЕТСКИ И МЕДИЦИНСКИ  МАТЕРИЈАЛ - ОПШТИ (УКУПНО)</t>
  </si>
  <si>
    <t>3.</t>
  </si>
  <si>
    <t>ОСТАЛИ САНИТЕТСКИ И МЕДИЦИНСКИ ПОТРОШНИ МАТЕРИЈАЛ (УКУПНО)</t>
  </si>
  <si>
    <t>4.</t>
  </si>
  <si>
    <t>САНИТЕТСКИ И МЕДИЦИНСКИ ПОТРОШНИ МАТЕРИЈАЛ (ЗБИРНО)</t>
  </si>
  <si>
    <t>0024580</t>
  </si>
  <si>
    <t>GENTAMICIN 10 po 2 ml(80mg/2 ml)</t>
  </si>
  <si>
    <t>amp.</t>
  </si>
  <si>
    <t>0024582</t>
  </si>
  <si>
    <t>GENTAMICIN 10 po 2ml(120mg/2ml</t>
  </si>
  <si>
    <t>0020056</t>
  </si>
  <si>
    <t>PANCILLIN 50 po (600000+200000 i.j.)</t>
  </si>
  <si>
    <t>0047140</t>
  </si>
  <si>
    <t>DEXASON 25 po 4 mg/1 ml</t>
  </si>
  <si>
    <t>0176042</t>
  </si>
  <si>
    <t>VODA ZA INJEKCIJE , 50 po 5 ml</t>
  </si>
  <si>
    <t>LEMOD SOLU 15 po 40 mg sa rastv</t>
  </si>
  <si>
    <t>0162440</t>
  </si>
  <si>
    <t>DIKLOFEN 5 po 3 ml/(75 mg/3 ml)</t>
  </si>
  <si>
    <t>0162088</t>
  </si>
  <si>
    <t>KETONAL, 10 ampula po 100mg/2ml</t>
  </si>
  <si>
    <t>0162522</t>
  </si>
  <si>
    <t>ZODOL 5 po 30 mg/ml</t>
  </si>
  <si>
    <t>0071123</t>
  </si>
  <si>
    <t>BENSEDIN 10 po 10 mg/2 m</t>
  </si>
  <si>
    <t>0124302</t>
  </si>
  <si>
    <t>KLOMETOL 10 po 10 mg/2 ml</t>
  </si>
  <si>
    <t>0123140</t>
  </si>
  <si>
    <t>BUSCOPAN 6 po 1 ml (20mg / 1ml)</t>
  </si>
  <si>
    <t>0086431</t>
  </si>
  <si>
    <t>NOVALGETOL 50 po 2.5 g/5 ml</t>
  </si>
  <si>
    <t>0058334</t>
  </si>
  <si>
    <t>SYNOPEN 10 po 20mg/2ml</t>
  </si>
  <si>
    <t>0107497</t>
  </si>
  <si>
    <t>PRESOLOL 5 po 5 mg/5ml</t>
  </si>
  <si>
    <t>0087531</t>
  </si>
  <si>
    <t>TRODON,rastvor za injekciju,5 po 50 mg/1ml</t>
  </si>
  <si>
    <t>0087533</t>
  </si>
  <si>
    <t>TRODON,rastvor za injekciju,5 po 100 mg/2ml</t>
  </si>
  <si>
    <t>1402120</t>
  </si>
  <si>
    <t>VERAPAMIL ALKALOID,ampula, 10 po 2 ml (5 mg/2 ml)</t>
  </si>
  <si>
    <t>0066070</t>
  </si>
  <si>
    <t>DICYNONEampula, 10 po 2 ml (250 mg/ 2 ml)</t>
  </si>
  <si>
    <t>0400411</t>
  </si>
  <si>
    <t>FUROSEMID IVANČIĆ.amp.10 po 2ml.</t>
  </si>
  <si>
    <t>0084520</t>
  </si>
  <si>
    <t>PHENOBARBITON NATRIJUM 5 po 220 mg (sa rastv</t>
  </si>
  <si>
    <t>0070261</t>
  </si>
  <si>
    <t>MODITEN Depo, ampula, 5 po 1 ml (25 mg /ml</t>
  </si>
  <si>
    <t>0070207</t>
  </si>
  <si>
    <t>HALDOL DEPO, ampula, 5 po 1 ml (50 mg/m</t>
  </si>
  <si>
    <t>4156150</t>
  </si>
  <si>
    <t>POVIDON JOD HF, rastvor za kožu, 1 po 500 ml</t>
  </si>
  <si>
    <t>0034151</t>
  </si>
  <si>
    <t>METOJECT 1 po 1,5 ml (15 mg/1,5ml)</t>
  </si>
  <si>
    <t>0081540</t>
  </si>
  <si>
    <t>LIDOKAIN-ADRENALIN 50 po 2 ml</t>
  </si>
  <si>
    <t>0105031</t>
  </si>
  <si>
    <t>ADRENALIN HCL 50 po 1 mg/1ml</t>
  </si>
  <si>
    <t>0062300</t>
  </si>
  <si>
    <t>FRAXIPARINE 10 po 2850IU anti Xa/0,3ml</t>
  </si>
  <si>
    <t>0062400</t>
  </si>
  <si>
    <t>FRAXIPARINE 10 po 3800 IU anti Xa/0,4 ml</t>
  </si>
  <si>
    <t>0062302</t>
  </si>
  <si>
    <t>FRAXIPARINE 10 po 5700 IUantiXa/0,6 ml</t>
  </si>
  <si>
    <t>0062206</t>
  </si>
  <si>
    <t>CLEXANE,napunjen injekcioni špric sa iglom, 10 po 0,4 ml (4000 i.j./0,4</t>
  </si>
  <si>
    <t>0013168</t>
  </si>
  <si>
    <t>TETAGAM Pnapunjen injekcioni špric, 1 po 1ml (250 i.j./ml)</t>
  </si>
  <si>
    <t>0051560</t>
  </si>
  <si>
    <t>OHB 12 ,ampula, 5 po 2500</t>
  </si>
  <si>
    <t>0175240</t>
  </si>
  <si>
    <t>NATRII CHLORIDI INFUNDIBILE 1 po 500 ml 0,9%</t>
  </si>
  <si>
    <t>0173225</t>
  </si>
  <si>
    <t>GLUCOSI INFUNDIBILE 10% 1 po 500 ml</t>
  </si>
  <si>
    <t>0173220</t>
  </si>
  <si>
    <t>GLUCOSI INFUNDIBILE 5% 1 po 500 ml</t>
  </si>
  <si>
    <t>0051845</t>
  </si>
  <si>
    <t>VITAMIN C 50 po 500 mg</t>
  </si>
  <si>
    <t>0051351</t>
  </si>
  <si>
    <t>BEDOXIN, rastvor za injekciju, 50</t>
  </si>
  <si>
    <t>0400431</t>
  </si>
  <si>
    <t>MANITOL HF 10%, boca staklena, 1 po 500 ml 10%</t>
  </si>
  <si>
    <t>0400430</t>
  </si>
  <si>
    <t>MANITOL HF 20%, boca staklena, 1 po 250 ml 20%</t>
  </si>
  <si>
    <t>0086418</t>
  </si>
  <si>
    <t>ANALGIN,ampula 50 po 2,5 g/5 ml</t>
  </si>
  <si>
    <t>0052184</t>
  </si>
  <si>
    <t>BEVIPLEX 5 po 3 ml</t>
  </si>
  <si>
    <t>0101355</t>
  </si>
  <si>
    <t>CORDARONE 6 po 3 ml( 150 mg )</t>
  </si>
  <si>
    <t>0034338</t>
  </si>
  <si>
    <t>METHOTREHAT EBEWE , napunjen injeksioni špric 1 po 0,75ml</t>
  </si>
  <si>
    <t>(15mg/0,75ml)</t>
  </si>
  <si>
    <t>0400413</t>
  </si>
  <si>
    <t>EDEMID , ampula, 5 po 2 ml (20 mg/2ml</t>
  </si>
  <si>
    <t>0170350</t>
  </si>
  <si>
    <t>NATRII CHLORIDI INFUNDIBILE 0,9%,kesa, 1 po 100 ml (9 g/l)</t>
  </si>
  <si>
    <t>Извршење 2020</t>
  </si>
  <si>
    <t xml:space="preserve">Збирна табела врсте здравствених услуга које се пружају у здравственој установи                                                                                                                                                        </t>
  </si>
  <si>
    <t>Табела бр.33</t>
  </si>
  <si>
    <t>Шифра</t>
  </si>
  <si>
    <t>Назив услуге</t>
  </si>
  <si>
    <t>Individualni zdravstveno - vaspitni rad</t>
  </si>
  <si>
    <t>Stomatološki pregled</t>
  </si>
  <si>
    <t>Stomatološki pregled - kontrolni</t>
  </si>
  <si>
    <t>Sistematski stomatološki pregled sa obradom</t>
  </si>
  <si>
    <t>Ciljani pregled na rano otkrivanje ortodonskih</t>
  </si>
  <si>
    <t>Ciljani pregled na rano otkrivanje rizika za</t>
  </si>
  <si>
    <t>Motivacija i obučavanje korisnika u održavanju</t>
  </si>
  <si>
    <t>Individualno zdravstveno vaspitni rad u</t>
  </si>
  <si>
    <t>Rad u maloj grupi (6 do 9 osoba)</t>
  </si>
  <si>
    <t>Rad u velikoj grupi (više od 30 osoba)</t>
  </si>
  <si>
    <t>Životna demonstracija (6 do 9 osoba)</t>
  </si>
  <si>
    <t>Uklanjanje naslaga</t>
  </si>
  <si>
    <t>Zalivanje fisura (po zubu)</t>
  </si>
  <si>
    <t>Lokalna aplikacija fluroida srednje koncentracije</t>
  </si>
  <si>
    <t>Prva pomoć kod dentalgija</t>
  </si>
  <si>
    <t>Terapija dubokog karijesa (bez ispuna)</t>
  </si>
  <si>
    <t>Amalgamski ispun na 1 površini kod dece do</t>
  </si>
  <si>
    <t>Amalgamski ispun na 2 površine kod dece do</t>
  </si>
  <si>
    <t>Amalgamski ispun na 3 površine</t>
  </si>
  <si>
    <t>Mortalna amputacija pulpe mlečnih zuba</t>
  </si>
  <si>
    <t>Interseansno medikamentozno kanalno punjenje</t>
  </si>
  <si>
    <t>Kompozitni ispun na prednjim zubima kod dece</t>
  </si>
  <si>
    <t>Kompozitni ispun na bočnim zubima</t>
  </si>
  <si>
    <t>Kompozitni ispun na bočnim zubima kod dece do</t>
  </si>
  <si>
    <t>Endodontska terapija neinficirane pulpe po kanalu</t>
  </si>
  <si>
    <t>Endodontska terapija inficirane pulpe po kanalu</t>
  </si>
  <si>
    <t>Glasjonomerni ispun kod dece do navršene 15</t>
  </si>
  <si>
    <t>Uklanjanje supragingivalnog zubnog kamenca po</t>
  </si>
  <si>
    <t>Obrada parodontalnog džepa po zubu</t>
  </si>
  <si>
    <t>Drenaža parodontalnog abscesa</t>
  </si>
  <si>
    <t>Izrada i analiza studijskog modela</t>
  </si>
  <si>
    <t>Analiza ortopantomografa</t>
  </si>
  <si>
    <t>Aktivni pokretni ortodontski aparat</t>
  </si>
  <si>
    <t>Terapijska readaptacija pokretnog ortodontskog</t>
  </si>
  <si>
    <t>Reparatura ortodontskiog aparata sa otiskom</t>
  </si>
  <si>
    <t>Lečenje alveolita</t>
  </si>
  <si>
    <t>Intraoralna incizija apscesa</t>
  </si>
  <si>
    <t>Zaustavljanje krvarenja</t>
  </si>
  <si>
    <t>Vađenje zuba</t>
  </si>
  <si>
    <t>Primarna obrada rane - intraoralno</t>
  </si>
  <si>
    <t>Rendgenografija zuba intraoralna</t>
  </si>
  <si>
    <t>Ortopantomogram</t>
  </si>
  <si>
    <t>Površinska lokalna anestezija</t>
  </si>
  <si>
    <t>Infiltraciona anestezija</t>
  </si>
  <si>
    <t>Specijalistički pregled</t>
  </si>
  <si>
    <t>Specijalistički pregled - kontrolni</t>
  </si>
  <si>
    <t>Lokalna aplikacija leka (toxavit)</t>
  </si>
  <si>
    <t>Ekscizija/ odstranjivanje tkiva/ destrukcija/</t>
  </si>
  <si>
    <t>Fototerapija - Zračenje infracrvenim,</t>
  </si>
  <si>
    <t>Dermatovenerološki pregled - prvi</t>
  </si>
  <si>
    <t>Dermatoskopski pregled kože</t>
  </si>
  <si>
    <t>Incizija/ drenaža/ ispiranje/ odstranjivanje tečnih</t>
  </si>
  <si>
    <t>Medikacija/lokalna injekcija/ infiltracija/</t>
  </si>
  <si>
    <t>Zavoji/ kompresivni zavoj/ kompresija/</t>
  </si>
  <si>
    <t>Fizijatrijski pregled - prvi</t>
  </si>
  <si>
    <t>Parafinoterapija ili parafangoterapija</t>
  </si>
  <si>
    <t>Kineziterapija bolesti</t>
  </si>
  <si>
    <t>Elektromagnetna terapija</t>
  </si>
  <si>
    <t>Laser terapija</t>
  </si>
  <si>
    <t>Elektrostimulacija mišića</t>
  </si>
  <si>
    <t>Interferentne struje</t>
  </si>
  <si>
    <t>Elektroforeza</t>
  </si>
  <si>
    <t>Galvanizacija</t>
  </si>
  <si>
    <t>Dijadinamske struje</t>
  </si>
  <si>
    <t>Transkutana elektro neuro stimulacija (TENS)</t>
  </si>
  <si>
    <t>Ultrazvuk - direktni</t>
  </si>
  <si>
    <t>Kratka poseta izabranom lekaru</t>
  </si>
  <si>
    <t>Analiza laboratorijskih nalaza</t>
  </si>
  <si>
    <t>Merenje krvnog pritiska</t>
  </si>
  <si>
    <t>Preventivni ginekološki pregled</t>
  </si>
  <si>
    <t>Skrining/ rano otkrivanje raka grlića materice -</t>
  </si>
  <si>
    <t>Preventivni pregled trudnice</t>
  </si>
  <si>
    <t>Inspekcija i palpatorni pregled dojki</t>
  </si>
  <si>
    <t>Ultrazvučni pregeled trudnice</t>
  </si>
  <si>
    <t>Ultrazvučni pregled žena nevezano za trudnoću</t>
  </si>
  <si>
    <t>Kontrolni pregled trudnice</t>
  </si>
  <si>
    <t>Skrining / rano otkrivanje raka grlića materice -</t>
  </si>
  <si>
    <t>Prvi ginekološki pregled radi lečenja</t>
  </si>
  <si>
    <t>Ponovni ginekološki pregled radi lečenja</t>
  </si>
  <si>
    <t>Dijagnostički test za ispitivanje oboljenja</t>
  </si>
  <si>
    <t>Eksfolijativna citologija tkiva reproduktivnih</t>
  </si>
  <si>
    <t>Preventivni pregled porodilje</t>
  </si>
  <si>
    <t>Ultrazvučni pregled regija - siva skala</t>
  </si>
  <si>
    <t>Složene terapeutske procedure/ manje hirurške</t>
  </si>
  <si>
    <t>Elektrofiziološko snimanje u ginekologiji i</t>
  </si>
  <si>
    <t>Lekarski pregled na terenu</t>
  </si>
  <si>
    <t>Terapeutska procedura koja se odnosi na bolesti</t>
  </si>
  <si>
    <t>Prvi pregled dece, školske dece i omladine radi</t>
  </si>
  <si>
    <t>Prvi pregled odraslih radi lečenja</t>
  </si>
  <si>
    <t>Elektrofiziološko snimanje vezano za</t>
  </si>
  <si>
    <t>Instrumentacija/ kateterizacija - opšte</t>
  </si>
  <si>
    <t>Nameštanje/ fiksacija - opšte</t>
  </si>
  <si>
    <t>Incizija/ drenaža/ ispiranje/ aspiracija/</t>
  </si>
  <si>
    <t>Instrumentacija predela uva, nosa i ždrela</t>
  </si>
  <si>
    <t>Glukoza u kapilarnoj krvi - POCT metodom</t>
  </si>
  <si>
    <t>Internistički pregled - prvi</t>
  </si>
  <si>
    <t>Ultrazvučni pregled organa – siva skala</t>
  </si>
  <si>
    <t>Sprovođenje imunizacije, odnosno vakcinacije</t>
  </si>
  <si>
    <t>Zdravstvena nega bolesnika u stanu/kući</t>
  </si>
  <si>
    <t>Oftalmološki pregled - prvi</t>
  </si>
  <si>
    <t>Dijagnostički test za ispitivanje motiliteta oka i</t>
  </si>
  <si>
    <t>Dijagnostički test za ispitivanje kolornog vida</t>
  </si>
  <si>
    <t>Instrumentacija koja se odnosi na predeo oka i</t>
  </si>
  <si>
    <t>Zavoj/ tamponada koja se odnosi na predeo oka i</t>
  </si>
  <si>
    <t>Terapeutska procedura koje se odnosi na predeo</t>
  </si>
  <si>
    <t>Poseta patronažne sestre novorođenčetu i</t>
  </si>
  <si>
    <t>Skrining/ rano otkrivanje raka debelog creva</t>
  </si>
  <si>
    <t>Posebni pregled dece, školske dece i omladine</t>
  </si>
  <si>
    <t>Posebni pregled odraslih radi dopunske</t>
  </si>
  <si>
    <t>Zbrinjavanje osobe izložene nasilju</t>
  </si>
  <si>
    <t>Skrining/ rano otkrivanje dijabetesa tipa 2</t>
  </si>
  <si>
    <t>Ciljani pregled pacijenta sa pozitivnim rezultatom</t>
  </si>
  <si>
    <t>Ciljani pregled stopala - procena rizika za</t>
  </si>
  <si>
    <t>Poseta izabranom lekaru u cilju prevencije</t>
  </si>
  <si>
    <t>Skrining/ rano otkrivanje kardiovaskularnog rizika</t>
  </si>
  <si>
    <t>Skrining/ rano otkrivanje depresije</t>
  </si>
  <si>
    <t>Skrining / rano otkrivanje raka - pozivanje</t>
  </si>
  <si>
    <t>Kratka poseta izabranom lekaru u vezi</t>
  </si>
  <si>
    <t>ORL pregled - prvi</t>
  </si>
  <si>
    <t>Test funkcije govora</t>
  </si>
  <si>
    <t>Test funkcije čula ravnoteže</t>
  </si>
  <si>
    <t>Ekscizija/ odstranjivanje tkiva/ čišćenje rane/</t>
  </si>
  <si>
    <t>Test funkcije čula sluha</t>
  </si>
  <si>
    <t>Preventivni pregled novorođenčadi i odojčadi u</t>
  </si>
  <si>
    <t>Preventivni pregled dece od jedne godine do</t>
  </si>
  <si>
    <t>Preventivni pregled pre upućivanja u ustanovu za</t>
  </si>
  <si>
    <t>Ultrazvučni pregled novorođenčadi radi ranog</t>
  </si>
  <si>
    <t>Pneumoftiziološki pregled - prvi</t>
  </si>
  <si>
    <t>Psihijatrijski pregled - prvi</t>
  </si>
  <si>
    <t>Rendgen skopija sa ciljanom grafijom bez</t>
  </si>
  <si>
    <t>Rendgen grafija organa po sistemima, jedan</t>
  </si>
  <si>
    <t>Rendgen grafija organa po sistemima u dva</t>
  </si>
  <si>
    <t>Prvo čitanje mamografije u organizovanom</t>
  </si>
  <si>
    <t>Kompozitni ispun na prednjim zubima</t>
  </si>
  <si>
    <t>Glasjonomerni ispun</t>
  </si>
  <si>
    <t>Parcijalna akrilatna proteza</t>
  </si>
  <si>
    <t>Totalna proteza</t>
  </si>
  <si>
    <t>Zbrinjavanje osoba sa posebnim potrebama</t>
  </si>
  <si>
    <t>Uzorkovanje krvi (venepunkcija)</t>
  </si>
  <si>
    <t xml:space="preserve">Uzorkovanje krvi (venepunkcija) </t>
  </si>
  <si>
    <t>Uzorkovanje drugih bioloških materijala u laboratoriji</t>
  </si>
  <si>
    <t>L000042</t>
  </si>
  <si>
    <t>Prijem, kontrola kvaliteta uzorka i priprema uzorka za laboratorijska ispitivanja*</t>
  </si>
  <si>
    <t>Glukoza tolerans test (test opterećenja glukozom, GTT-oralni) - glukoza u krvi</t>
  </si>
  <si>
    <t>Hemoglobin A1c (glikozilirani hemoglobin, HbA1c) u krvi</t>
  </si>
  <si>
    <t>Alanin aminotransferaza (ALT) u serumu - spektrofotometrija</t>
  </si>
  <si>
    <t xml:space="preserve">Alanin aminotransferaza (ALT) u serumu - spektrofotometrija </t>
  </si>
  <si>
    <t>Albumin u serumu - spektrofotometrijom</t>
  </si>
  <si>
    <t xml:space="preserve">Albumin u serumu - spektrofotometrijom </t>
  </si>
  <si>
    <t>Alfa-amilaza u serumu - spektrofotometrija</t>
  </si>
  <si>
    <t xml:space="preserve">Alfa-amilaza u serumu - spektrofotometrija </t>
  </si>
  <si>
    <t>Alkalna fosfataza (ALP) u serumu -spektrofotometrijom</t>
  </si>
  <si>
    <t xml:space="preserve">Alkalna fosfataza (ALP) u serumu -spektrofotometrijom </t>
  </si>
  <si>
    <t>Aspartat aminotransferaza (AST) u serumu - spektrofotometrijom</t>
  </si>
  <si>
    <t xml:space="preserve">Aspartat aminotransferaza (AST) u serumu - spektrofotometrijom </t>
  </si>
  <si>
    <t>Bilirubin (direktan) u serumu - spektrofotometrijom</t>
  </si>
  <si>
    <t xml:space="preserve">Bilirubin (direktan) u serumu - spektrofotometrijom </t>
  </si>
  <si>
    <t>Bilirubin (ukupan) u serumu - spektrofotometrijom</t>
  </si>
  <si>
    <t xml:space="preserve">Bilirubin (ukupan) u serumu - spektrofotometrijom </t>
  </si>
  <si>
    <t>C-reaktivni protein (CRP) u serumu - imunoturbidimetrijom</t>
  </si>
  <si>
    <t xml:space="preserve">C-reaktivni protein (CRP) u serumu - imunoturbidimetrijom </t>
  </si>
  <si>
    <t>Fosfor, neorganski u serumu - spektrofotometrija</t>
  </si>
  <si>
    <t xml:space="preserve">Fosfor, neorganski u serumu - spektrofotometrija </t>
  </si>
  <si>
    <t>Gama-glutamil transferaza (gama-GT) u serumu - spektrofotometrija</t>
  </si>
  <si>
    <t xml:space="preserve">Gama-glutamil transferaza (gama-GT) u serumu - spektrofotometrija </t>
  </si>
  <si>
    <t>Glukoza u serumu - spektrofotometrija</t>
  </si>
  <si>
    <t xml:space="preserve">Glukoza u serumu - spektrofotometrija </t>
  </si>
  <si>
    <t>Gvožđe u serumu</t>
  </si>
  <si>
    <t xml:space="preserve">Gvožđe u serumu </t>
  </si>
  <si>
    <t>Hloridi u serumu - jon-selektivnom elektrodom (JSE)</t>
  </si>
  <si>
    <t xml:space="preserve">Hloridi u serumu - jon-selektivnom elektrodom (JSE) </t>
  </si>
  <si>
    <t>Holesterol (ukupan) u serumu - spektrofotometrijom</t>
  </si>
  <si>
    <t xml:space="preserve">Holesterol (ukupan) u serumu - spektrofotometrijom </t>
  </si>
  <si>
    <t>Holesterol, HDL - u serumu - spektrofotometrija</t>
  </si>
  <si>
    <t xml:space="preserve">Holesterol, HDL - u serumu - spektrofotometrija </t>
  </si>
  <si>
    <t>Holesterol, LDL - u serumu - izračunavanjem</t>
  </si>
  <si>
    <t xml:space="preserve">Holesterol, LDL - u serumu - izračunavanjem </t>
  </si>
  <si>
    <t>Kalcijum u serumu - spektrofotometrijom</t>
  </si>
  <si>
    <t xml:space="preserve">Kalcijum u serumu - spektrofotometrijom </t>
  </si>
  <si>
    <t>Kalijum u serumu - jon-selektivnom elektrodom (JSE)</t>
  </si>
  <si>
    <t xml:space="preserve">Kalijum u serumu - jon-selektivnom elektrodom (JSE) </t>
  </si>
  <si>
    <t>Kreatinin u serumu-spektrofotometrijom</t>
  </si>
  <si>
    <t xml:space="preserve">Kreatinin u serumu-spektrofotometrijom </t>
  </si>
  <si>
    <t>Laktat dehidrogenaza (LDH) u serumu - spektrofotometrija</t>
  </si>
  <si>
    <t xml:space="preserve">Laktat dehidrogenaza (LDH) u serumu - spektrofotometrija </t>
  </si>
  <si>
    <t>Mokraćna kiselina u serumu - spektrofotometrija</t>
  </si>
  <si>
    <t xml:space="preserve">Mokraćna kiselina u serumu - spektrofotometrija </t>
  </si>
  <si>
    <t>Natrijum u serumu, jon-selektivnom elektrodom (JSE)</t>
  </si>
  <si>
    <t xml:space="preserve">Natrijum u serumu, jon-selektivnom elektrodom (JSE) </t>
  </si>
  <si>
    <t>Proteini (ukupni) u serumu - spektrofotometrijom</t>
  </si>
  <si>
    <t xml:space="preserve">Proteini (ukupni) u serumu - spektrofotometrijom </t>
  </si>
  <si>
    <t>Trigliceridi u serumu - spektrofotometrija</t>
  </si>
  <si>
    <t xml:space="preserve">Trigliceridi u serumu - spektrofotometrija </t>
  </si>
  <si>
    <t>Urea u serumu - spektrofotometrijom</t>
  </si>
  <si>
    <t xml:space="preserve">Urea u serumu - spektrofotometrijom </t>
  </si>
  <si>
    <t>Alfa-amilaza u urinu</t>
  </si>
  <si>
    <t xml:space="preserve">Alfa-amilaza u urinu </t>
  </si>
  <si>
    <t>Bilirubin (ukupan) u urinu</t>
  </si>
  <si>
    <t xml:space="preserve">Bilirubin (ukupan) u urinu </t>
  </si>
  <si>
    <t>Celokupni pregled urina - ručno</t>
  </si>
  <si>
    <t xml:space="preserve">Celokupni pregled urina - ručno </t>
  </si>
  <si>
    <t>Sediment urina</t>
  </si>
  <si>
    <t xml:space="preserve">Sediment urina </t>
  </si>
  <si>
    <t>Urobilinogen u urinu</t>
  </si>
  <si>
    <t xml:space="preserve">Urobilinogen u urinu </t>
  </si>
  <si>
    <t>Hemoglobin (krv) (FOBT) u fecesu - imunohemijski</t>
  </si>
  <si>
    <t xml:space="preserve">Hemoglobin (krv) (FOBT) u fecesu - imunohemijski </t>
  </si>
  <si>
    <t>Krvna slika (Er, Le, Hct, Hb, Tr)</t>
  </si>
  <si>
    <t>Krvna slika (Er, Le, Hct, Hb, Tr, LeF)</t>
  </si>
  <si>
    <t>Sedimentacija eritrocita (SE)</t>
  </si>
  <si>
    <t xml:space="preserve">Sedimentacija eritrocita (SE) </t>
  </si>
  <si>
    <t>Fibrinogen u plazmi</t>
  </si>
  <si>
    <t xml:space="preserve">Fibrinogen u plazmi </t>
  </si>
  <si>
    <t>INR - za praćenje antikoagulantne terapije u plazmi</t>
  </si>
  <si>
    <t xml:space="preserve">INR - za praćenje antikoagulantne terapije u plazmi </t>
  </si>
  <si>
    <t>Protrombinsko vreme (PT)</t>
  </si>
  <si>
    <t xml:space="preserve">Protrombinsko vreme (PT) </t>
  </si>
  <si>
    <t>Vreme krvarenja (Duke)</t>
  </si>
  <si>
    <t xml:space="preserve">Vreme krvarenja (Duke) </t>
  </si>
  <si>
    <t>Pregled stolice na parazite (nativni preparat)</t>
  </si>
  <si>
    <t>Uzimanje materijala (nazofaringealni bris, saliva i dr.) u cilju dokazivanja virusnog Аg SARS – CоV-2</t>
  </si>
  <si>
    <t>Detekcija virusnog Аg SARS – CоV-2 kvalitativnom metodom</t>
  </si>
  <si>
    <t>за 2022. годину</t>
  </si>
  <si>
    <t>Трстеник,  јануар 2022. године</t>
  </si>
  <si>
    <t>БРОЈ ЗДРАВСТВЕНИХ РАДНИКА И САРАДНИКА У ЗДРАВСТВЕНОЈ УСТАНОВИ НА ПРИМАРНОМ НИВОУ ЗДРАВСТВЕНЕ ЗАШТИТЕ, НА ДАН 1.1.2022. ГОДИНЕ</t>
  </si>
  <si>
    <t>БРОЈ ЗДРАВСТВЕНИХ РАДНИКА У СЛУЖБИ ЗА СТОМАТОЛОШКУ ЗДРАВСТВЕНУ ЗАШТИТУ НА ДАН 1.1.2022. ГОДИНЕ</t>
  </si>
  <si>
    <t>БРОЈ ЗДРАВСТВЕНИХ РАДНИКА У АПОТЕЦИ У СКЛОПУ ЗДРАВСТВЕНЕ УСТАНОВЕ НА ДАН 1.1.2022. ГОДИНЕ</t>
  </si>
  <si>
    <r>
      <t>БРОЈ НЕМЕДИЦИНСКИХ РАДНИКА НА ДАН 1.1.2022</t>
    </r>
    <r>
      <rPr>
        <b/>
        <sz val="11"/>
        <color indexed="10"/>
        <rFont val="Times New Roman"/>
        <family val="1"/>
      </rPr>
      <t>.</t>
    </r>
    <r>
      <rPr>
        <b/>
        <sz val="11"/>
        <rFont val="Times New Roman"/>
        <family val="1"/>
      </rPr>
      <t xml:space="preserve"> ГОДИНЕ</t>
    </r>
  </si>
  <si>
    <t>УКУПАН КАДАР У ЗДРАВСТВЕНОЈ УСТАНОВИ НА ДАН 1.1.2022.ГОДИНЕ</t>
  </si>
  <si>
    <t>План 2022</t>
  </si>
  <si>
    <t>РЕКАПИТУЛАЦИЈА РЕАЛИЗОВАНИХ ПРЕГЛЕДА У 2019. И ПЛАНИРАНИХ ПРЕГЛЕДА, УСЛУГА И ЗДРАВСТВЕНО ВАСПИТНОГ РАДА У 2022. ГОДИНИ У ДОМУ ЗДРАВЉА ТРСТЕНИК</t>
  </si>
  <si>
    <t>Укупан број реализованих услуга у 2019. год. и планираних у 2022. години</t>
  </si>
  <si>
    <t>Укупан број реализованих услуга у 2019. години и планираних у 2022. години (са осталим фактурисаним и планираним услугама)</t>
  </si>
  <si>
    <t>8696 (2174)</t>
  </si>
  <si>
    <t>6002 (2251)</t>
  </si>
  <si>
    <t>30294 (2424)</t>
  </si>
  <si>
    <t>21285 (4257)</t>
  </si>
  <si>
    <t>8520 (1704)</t>
  </si>
  <si>
    <t>7120 (1424)</t>
  </si>
  <si>
    <t>14131 (1413)</t>
  </si>
  <si>
    <t>88880</t>
  </si>
  <si>
    <t>1 др на спец</t>
  </si>
  <si>
    <t>Извршење 2019</t>
  </si>
  <si>
    <t>План 2022.</t>
  </si>
  <si>
    <t>Анестезија у оралној хирургији по започетом сату</t>
  </si>
  <si>
    <t>Анестезија у максилофацијалној  хирургији по започетом сату</t>
  </si>
  <si>
    <t>2400174</t>
  </si>
  <si>
    <t>Прва помоћ код денталгија</t>
  </si>
  <si>
    <t>Збрињавање прелома вилице методом жичане имобилизације</t>
  </si>
  <si>
    <t>Збрињавање прелома вилице стандардном шином</t>
  </si>
  <si>
    <t>ДРУГЕ УСЛУГЕ</t>
  </si>
  <si>
    <t>Консултзативни преглед у другој установи</t>
  </si>
  <si>
    <t>Композитни инлеј</t>
  </si>
  <si>
    <t>Ендодонска терапија зуба са компликованим каналним системима-по каналу</t>
  </si>
  <si>
    <t>Примарна обрада ране без сутуре максилофацијалне регије</t>
  </si>
  <si>
    <t>Примарна обрада ране са сутуром максилофацијалне регије</t>
  </si>
  <si>
    <t>Уклањање бенигних коштаних тумора лица и вилице</t>
  </si>
  <si>
    <t>Давање инјекција у терапијске, односно дијагностичке сврхе</t>
  </si>
  <si>
    <t>Терапија интра и екстраоралних перфорација корена</t>
  </si>
  <si>
    <t>Биопсија</t>
  </si>
  <si>
    <t xml:space="preserve">Ексцизија бенингних/малигних коштаних тумора са директном сутуром М.Ф. регије </t>
  </si>
  <si>
    <t xml:space="preserve">Ексцизија бенингних/малигних  тумора коже са реконструкцијом дефекта М.Ф. регије </t>
  </si>
  <si>
    <t>Уклањање тумора слузокоже усне дупље</t>
  </si>
  <si>
    <t>Малигни тумори усне "V" ексцизија</t>
  </si>
  <si>
    <t>Малигни тумори усне "W" ексцизија</t>
  </si>
  <si>
    <t>Хируршко лечење остеомијелитиса М.Ф. регије</t>
  </si>
  <si>
    <t>Хируршко лечење остеомијелитиса М.Ф. Регије-локалног</t>
  </si>
  <si>
    <t>Некректомија по сеанси</t>
  </si>
  <si>
    <t xml:space="preserve">Убризгавање лекова у пљувачну жлезду кроз </t>
  </si>
  <si>
    <t>Одстрањивање калкулуса из изводног канала пљувачне жлезде</t>
  </si>
  <si>
    <t xml:space="preserve">Вестибуларна плоча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</si>
</sst>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(* #,##0.00_);_(* \(#,##0.00\);_(* \-??_);_(@_)"/>
    <numFmt numFmtId="165" formatCode="mmm\ dd"/>
    <numFmt numFmtId="166" formatCode="mm/dd/yy"/>
    <numFmt numFmtId="167" formatCode="0.0"/>
    <numFmt numFmtId="168" formatCode="#"/>
  </numFmts>
  <fonts count="10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8"/>
      <name val="Arial"/>
      <family val="2"/>
    </font>
    <font>
      <sz val="10"/>
      <color indexed="19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Cambria"/>
      <family val="1"/>
    </font>
    <font>
      <b/>
      <sz val="8"/>
      <color indexed="63"/>
      <name val="Calibri"/>
      <family val="1"/>
    </font>
    <font>
      <sz val="8"/>
      <name val="Calibri"/>
      <family val="1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Cambria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23"/>
      <name val="Arial"/>
      <family val="2"/>
    </font>
    <font>
      <b/>
      <sz val="9"/>
      <name val="Times New Roman"/>
      <family val="1"/>
    </font>
    <font>
      <b/>
      <i/>
      <sz val="10"/>
      <name val="Arial"/>
      <family val="2"/>
    </font>
    <font>
      <b/>
      <sz val="10"/>
      <color indexed="8"/>
      <name val="Calibri"/>
      <family val="2"/>
    </font>
    <font>
      <sz val="10"/>
      <color indexed="17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60"/>
      <name val="Times New Roman"/>
      <family val="1"/>
    </font>
    <font>
      <sz val="8"/>
      <color indexed="8"/>
      <name val="Times New Roman"/>
      <family val="1"/>
    </font>
    <font>
      <sz val="10"/>
      <color indexed="60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Calibri"/>
      <family val="2"/>
    </font>
    <font>
      <b/>
      <sz val="18"/>
      <color indexed="63"/>
      <name val="Times New Roman"/>
      <family val="1"/>
    </font>
    <font>
      <b/>
      <sz val="16"/>
      <color indexed="63"/>
      <name val="Times New Roman"/>
      <family val="1"/>
    </font>
    <font>
      <sz val="10.5"/>
      <name val="Calibri"/>
      <family val="2"/>
    </font>
    <font>
      <sz val="7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name val="Cambria"/>
      <family val="1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i/>
      <sz val="10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rgb="FF333333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7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3000030517578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 style="thin">
        <color theme="4"/>
      </bottom>
    </border>
    <border>
      <left style="thin">
        <color theme="4"/>
      </left>
      <right style="thin">
        <color theme="4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8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2" fillId="24" borderId="0" applyNumberFormat="0" applyBorder="0" applyAlignment="0" applyProtection="0"/>
    <xf numFmtId="0" fontId="2" fillId="25" borderId="0" applyNumberFormat="0" applyBorder="0" applyAlignment="0" applyProtection="0"/>
    <xf numFmtId="0" fontId="82" fillId="26" borderId="0" applyNumberFormat="0" applyBorder="0" applyAlignment="0" applyProtection="0"/>
    <xf numFmtId="0" fontId="2" fillId="17" borderId="0" applyNumberFormat="0" applyBorder="0" applyAlignment="0" applyProtection="0"/>
    <xf numFmtId="0" fontId="82" fillId="27" borderId="0" applyNumberFormat="0" applyBorder="0" applyAlignment="0" applyProtection="0"/>
    <xf numFmtId="0" fontId="2" fillId="19" borderId="0" applyNumberFormat="0" applyBorder="0" applyAlignment="0" applyProtection="0"/>
    <xf numFmtId="0" fontId="82" fillId="28" borderId="0" applyNumberFormat="0" applyBorder="0" applyAlignment="0" applyProtection="0"/>
    <xf numFmtId="0" fontId="2" fillId="29" borderId="0" applyNumberFormat="0" applyBorder="0" applyAlignment="0" applyProtection="0"/>
    <xf numFmtId="0" fontId="82" fillId="30" borderId="0" applyNumberFormat="0" applyBorder="0" applyAlignment="0" applyProtection="0"/>
    <xf numFmtId="0" fontId="2" fillId="31" borderId="0" applyNumberFormat="0" applyBorder="0" applyAlignment="0" applyProtection="0"/>
    <xf numFmtId="0" fontId="82" fillId="32" borderId="0" applyNumberFormat="0" applyBorder="0" applyAlignment="0" applyProtection="0"/>
    <xf numFmtId="0" fontId="2" fillId="33" borderId="0" applyNumberFormat="0" applyBorder="0" applyAlignment="0" applyProtection="0"/>
    <xf numFmtId="0" fontId="8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5" borderId="0" applyNumberFormat="0" applyBorder="0" applyAlignment="0" applyProtection="0"/>
    <xf numFmtId="0" fontId="82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82" fillId="41" borderId="0" applyNumberFormat="0" applyBorder="0" applyAlignment="0" applyProtection="0"/>
    <xf numFmtId="0" fontId="1" fillId="37" borderId="0" applyNumberFormat="0" applyBorder="0" applyAlignment="0" applyProtection="0"/>
    <xf numFmtId="0" fontId="1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82" fillId="43" borderId="0" applyNumberFormat="0" applyBorder="0" applyAlignment="0" applyProtection="0"/>
    <xf numFmtId="0" fontId="1" fillId="3" borderId="0" applyNumberFormat="0" applyBorder="0" applyAlignment="0" applyProtection="0"/>
    <xf numFmtId="0" fontId="1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29" borderId="0" applyNumberFormat="0" applyBorder="0" applyAlignment="0" applyProtection="0"/>
    <xf numFmtId="0" fontId="82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31" borderId="0" applyNumberFormat="0" applyBorder="0" applyAlignment="0" applyProtection="0"/>
    <xf numFmtId="0" fontId="82" fillId="45" borderId="0" applyNumberFormat="0" applyBorder="0" applyAlignment="0" applyProtection="0"/>
    <xf numFmtId="0" fontId="1" fillId="37" borderId="0" applyNumberFormat="0" applyBorder="0" applyAlignment="0" applyProtection="0"/>
    <xf numFmtId="0" fontId="1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6" borderId="0" applyNumberFormat="0" applyBorder="0" applyAlignment="0" applyProtection="0"/>
    <xf numFmtId="0" fontId="83" fillId="47" borderId="0" applyNumberFormat="0" applyBorder="0" applyAlignment="0" applyProtection="0"/>
    <xf numFmtId="0" fontId="3" fillId="48" borderId="0" applyNumberFormat="0" applyBorder="0" applyAlignment="0" applyProtection="0"/>
    <xf numFmtId="0" fontId="84" fillId="49" borderId="1" applyNumberFormat="0" applyAlignment="0" applyProtection="0"/>
    <xf numFmtId="0" fontId="4" fillId="15" borderId="2" applyNumberFormat="0" applyAlignment="0" applyProtection="0"/>
    <xf numFmtId="0" fontId="85" fillId="50" borderId="3" applyNumberFormat="0" applyAlignment="0" applyProtection="0"/>
    <xf numFmtId="0" fontId="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2" borderId="0" applyNumberFormat="0" applyBorder="0" applyAlignment="0" applyProtection="0"/>
    <xf numFmtId="0" fontId="8" fillId="7" borderId="0" applyNumberFormat="0" applyBorder="0" applyAlignment="0" applyProtection="0"/>
    <xf numFmtId="0" fontId="14" fillId="37" borderId="0" applyNumberFormat="0" applyBorder="0" applyAlignment="0" applyProtection="0"/>
    <xf numFmtId="0" fontId="6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7" fillId="53" borderId="0" applyNumberFormat="0" applyBorder="0" applyAlignment="0" applyProtection="0"/>
    <xf numFmtId="0" fontId="8" fillId="7" borderId="0" applyNumberFormat="0" applyBorder="0" applyAlignment="0" applyProtection="0"/>
    <xf numFmtId="0" fontId="88" fillId="0" borderId="5" applyNumberFormat="0" applyFill="0" applyAlignment="0" applyProtection="0"/>
    <xf numFmtId="0" fontId="9" fillId="0" borderId="6" applyNumberFormat="0" applyFill="0" applyAlignment="0" applyProtection="0"/>
    <xf numFmtId="0" fontId="89" fillId="0" borderId="7" applyNumberFormat="0" applyFill="0" applyAlignment="0" applyProtection="0"/>
    <xf numFmtId="0" fontId="10" fillId="0" borderId="8" applyNumberFormat="0" applyFill="0" applyAlignment="0" applyProtection="0"/>
    <xf numFmtId="0" fontId="90" fillId="0" borderId="9" applyNumberFormat="0" applyFill="0" applyAlignment="0" applyProtection="0"/>
    <xf numFmtId="0" fontId="11" fillId="0" borderId="10" applyNumberFormat="0" applyFill="0" applyAlignment="0" applyProtection="0"/>
    <xf numFmtId="0" fontId="9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1" fillId="54" borderId="1" applyNumberFormat="0" applyAlignment="0" applyProtection="0"/>
    <xf numFmtId="0" fontId="13" fillId="11" borderId="11" applyNumberFormat="0" applyAlignment="0" applyProtection="0"/>
    <xf numFmtId="0" fontId="92" fillId="0" borderId="12" applyNumberFormat="0" applyFill="0" applyAlignment="0" applyProtection="0"/>
    <xf numFmtId="0" fontId="0" fillId="55" borderId="13" applyNumberFormat="0" applyAlignment="0" applyProtection="0"/>
    <xf numFmtId="0" fontId="0" fillId="55" borderId="13" applyNumberFormat="0" applyAlignment="0" applyProtection="0"/>
    <xf numFmtId="0" fontId="0" fillId="55" borderId="13" applyNumberFormat="0" applyAlignment="0" applyProtection="0"/>
    <xf numFmtId="0" fontId="0" fillId="55" borderId="13" applyNumberFormat="0" applyAlignment="0" applyProtection="0"/>
    <xf numFmtId="0" fontId="93" fillId="56" borderId="0" applyNumberFormat="0" applyBorder="0" applyAlignment="0" applyProtection="0"/>
    <xf numFmtId="0" fontId="14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7" borderId="14" applyNumberFormat="0" applyFont="0" applyAlignment="0" applyProtection="0"/>
    <xf numFmtId="0" fontId="0" fillId="37" borderId="15" applyNumberFormat="0" applyAlignment="0" applyProtection="0"/>
    <xf numFmtId="0" fontId="0" fillId="37" borderId="15" applyNumberFormat="0" applyAlignment="0" applyProtection="0"/>
    <xf numFmtId="0" fontId="0" fillId="37" borderId="15" applyNumberFormat="0" applyAlignment="0" applyProtection="0"/>
    <xf numFmtId="0" fontId="0" fillId="37" borderId="15" applyNumberFormat="0" applyAlignment="0" applyProtection="0"/>
    <xf numFmtId="0" fontId="94" fillId="49" borderId="16" applyNumberFormat="0" applyAlignment="0" applyProtection="0"/>
    <xf numFmtId="0" fontId="17" fillId="58" borderId="17" applyNumberFormat="0" applyAlignment="0" applyProtection="0"/>
    <xf numFmtId="9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3" borderId="18">
      <alignment vertical="center"/>
      <protection/>
    </xf>
    <xf numFmtId="0" fontId="20" fillId="0" borderId="18">
      <alignment horizontal="left" vertical="center" wrapText="1"/>
      <protection locked="0"/>
    </xf>
    <xf numFmtId="0" fontId="9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6" fillId="0" borderId="19" applyNumberFormat="0" applyFill="0" applyAlignment="0" applyProtection="0"/>
    <xf numFmtId="0" fontId="6" fillId="0" borderId="4" applyNumberFormat="0" applyFill="0" applyAlignment="0" applyProtection="0"/>
    <xf numFmtId="0" fontId="97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00">
    <xf numFmtId="0" fontId="0" fillId="0" borderId="0" xfId="0" applyAlignment="1">
      <alignment/>
    </xf>
    <xf numFmtId="0" fontId="23" fillId="0" borderId="0" xfId="0" applyFont="1" applyAlignment="1">
      <alignment horizontal="center"/>
    </xf>
    <xf numFmtId="0" fontId="0" fillId="48" borderId="0" xfId="0" applyFill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7" fillId="0" borderId="0" xfId="213" applyFont="1" applyFill="1" applyBorder="1" applyAlignment="1">
      <alignment horizontal="right"/>
      <protection/>
    </xf>
    <xf numFmtId="0" fontId="27" fillId="0" borderId="0" xfId="0" applyFont="1" applyFill="1" applyBorder="1" applyAlignment="1">
      <alignment horizontal="left"/>
    </xf>
    <xf numFmtId="0" fontId="27" fillId="0" borderId="0" xfId="211" applyFont="1" applyFill="1" applyBorder="1" applyAlignment="1">
      <alignment/>
      <protection/>
    </xf>
    <xf numFmtId="0" fontId="28" fillId="0" borderId="0" xfId="0" applyFont="1" applyFill="1" applyBorder="1" applyAlignment="1">
      <alignment/>
    </xf>
    <xf numFmtId="0" fontId="27" fillId="0" borderId="0" xfId="213" applyFont="1" applyFill="1" applyBorder="1" applyAlignment="1">
      <alignment horizontal="right" vertical="top"/>
      <protection/>
    </xf>
    <xf numFmtId="0" fontId="27" fillId="0" borderId="0" xfId="0" applyFont="1" applyFill="1" applyBorder="1" applyAlignment="1">
      <alignment horizontal="left" vertical="top"/>
    </xf>
    <xf numFmtId="0" fontId="27" fillId="0" borderId="0" xfId="205" applyFont="1" applyAlignment="1" applyProtection="1">
      <alignment wrapText="1"/>
      <protection/>
    </xf>
    <xf numFmtId="0" fontId="27" fillId="0" borderId="0" xfId="205" applyFont="1" applyAlignment="1" applyProtection="1">
      <alignment horizontal="left" wrapText="1"/>
      <protection/>
    </xf>
    <xf numFmtId="0" fontId="27" fillId="0" borderId="0" xfId="185" applyFont="1" applyAlignment="1" applyProtection="1">
      <alignment/>
      <protection/>
    </xf>
    <xf numFmtId="0" fontId="27" fillId="0" borderId="0" xfId="0" applyFont="1" applyFill="1" applyBorder="1" applyAlignment="1">
      <alignment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27" fillId="0" borderId="0" xfId="0" applyFont="1" applyBorder="1" applyAlignment="1">
      <alignment horizontal="left" vertical="top"/>
    </xf>
    <xf numFmtId="0" fontId="27" fillId="0" borderId="0" xfId="0" applyFont="1" applyBorder="1" applyAlignment="1">
      <alignment vertical="top"/>
    </xf>
    <xf numFmtId="0" fontId="28" fillId="0" borderId="0" xfId="0" applyFont="1" applyBorder="1" applyAlignment="1">
      <alignment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vertical="top"/>
    </xf>
    <xf numFmtId="0" fontId="29" fillId="0" borderId="0" xfId="211" applyFont="1" applyFill="1">
      <alignment/>
      <protection/>
    </xf>
    <xf numFmtId="0" fontId="23" fillId="0" borderId="0" xfId="211" applyFont="1" applyFill="1" applyBorder="1">
      <alignment/>
      <protection/>
    </xf>
    <xf numFmtId="0" fontId="26" fillId="0" borderId="0" xfId="211" applyFont="1" applyFill="1" applyBorder="1">
      <alignment/>
      <protection/>
    </xf>
    <xf numFmtId="0" fontId="26" fillId="0" borderId="0" xfId="211" applyFont="1" applyFill="1">
      <alignment/>
      <protection/>
    </xf>
    <xf numFmtId="0" fontId="23" fillId="0" borderId="0" xfId="211" applyFont="1" applyFill="1" applyAlignment="1">
      <alignment/>
      <protection/>
    </xf>
    <xf numFmtId="0" fontId="29" fillId="0" borderId="0" xfId="213" applyFont="1" applyFill="1">
      <alignment/>
      <protection/>
    </xf>
    <xf numFmtId="0" fontId="29" fillId="0" borderId="0" xfId="213" applyFont="1" applyFill="1" applyAlignment="1">
      <alignment horizontal="right"/>
      <protection/>
    </xf>
    <xf numFmtId="0" fontId="30" fillId="0" borderId="20" xfId="213" applyFont="1" applyFill="1" applyBorder="1" applyAlignment="1">
      <alignment horizontal="left" vertical="center" wrapText="1"/>
      <protection/>
    </xf>
    <xf numFmtId="0" fontId="30" fillId="0" borderId="20" xfId="213" applyFont="1" applyFill="1" applyBorder="1" applyAlignment="1">
      <alignment horizontal="center" vertical="center" wrapText="1"/>
      <protection/>
    </xf>
    <xf numFmtId="0" fontId="29" fillId="0" borderId="20" xfId="213" applyFont="1" applyFill="1" applyBorder="1" applyAlignment="1">
      <alignment/>
      <protection/>
    </xf>
    <xf numFmtId="0" fontId="29" fillId="0" borderId="20" xfId="213" applyFont="1" applyFill="1" applyBorder="1">
      <alignment/>
      <protection/>
    </xf>
    <xf numFmtId="0" fontId="29" fillId="48" borderId="20" xfId="213" applyFont="1" applyFill="1" applyBorder="1" applyAlignment="1">
      <alignment/>
      <protection/>
    </xf>
    <xf numFmtId="0" fontId="30" fillId="48" borderId="20" xfId="211" applyFont="1" applyFill="1" applyBorder="1">
      <alignment/>
      <protection/>
    </xf>
    <xf numFmtId="0" fontId="29" fillId="0" borderId="20" xfId="211" applyFont="1" applyFill="1" applyBorder="1">
      <alignment/>
      <protection/>
    </xf>
    <xf numFmtId="0" fontId="30" fillId="0" borderId="20" xfId="211" applyFont="1" applyFill="1" applyBorder="1">
      <alignment/>
      <protection/>
    </xf>
    <xf numFmtId="0" fontId="30" fillId="48" borderId="20" xfId="213" applyFont="1" applyFill="1" applyBorder="1" applyAlignment="1">
      <alignment/>
      <protection/>
    </xf>
    <xf numFmtId="0" fontId="30" fillId="0" borderId="20" xfId="213" applyFont="1" applyFill="1" applyBorder="1" applyAlignment="1">
      <alignment/>
      <protection/>
    </xf>
    <xf numFmtId="0" fontId="30" fillId="0" borderId="20" xfId="213" applyFont="1" applyFill="1" applyBorder="1">
      <alignment/>
      <protection/>
    </xf>
    <xf numFmtId="0" fontId="30" fillId="0" borderId="0" xfId="211" applyFont="1" applyFill="1">
      <alignment/>
      <protection/>
    </xf>
    <xf numFmtId="0" fontId="31" fillId="0" borderId="0" xfId="210" applyFo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210" applyFont="1" applyProtection="1">
      <alignment/>
      <protection/>
    </xf>
    <xf numFmtId="0" fontId="30" fillId="0" borderId="0" xfId="210" applyFont="1" applyAlignment="1" applyProtection="1">
      <alignment horizontal="left"/>
      <protection/>
    </xf>
    <xf numFmtId="0" fontId="29" fillId="0" borderId="0" xfId="210" applyFont="1" applyAlignment="1" applyProtection="1">
      <alignment/>
      <protection/>
    </xf>
    <xf numFmtId="0" fontId="29" fillId="0" borderId="21" xfId="210" applyFont="1" applyBorder="1" applyAlignment="1" applyProtection="1">
      <alignment/>
      <protection locked="0"/>
    </xf>
    <xf numFmtId="0" fontId="30" fillId="0" borderId="0" xfId="210" applyFont="1" applyBorder="1" applyAlignment="1" applyProtection="1">
      <alignment/>
      <protection/>
    </xf>
    <xf numFmtId="0" fontId="29" fillId="0" borderId="0" xfId="210" applyFont="1" applyBorder="1" applyProtection="1">
      <alignment/>
      <protection/>
    </xf>
    <xf numFmtId="0" fontId="29" fillId="0" borderId="0" xfId="210" applyFont="1" applyBorder="1" applyAlignment="1" applyProtection="1">
      <alignment/>
      <protection/>
    </xf>
    <xf numFmtId="0" fontId="29" fillId="0" borderId="0" xfId="210" applyFont="1" applyBorder="1" applyAlignment="1" applyProtection="1">
      <alignment horizontal="left"/>
      <protection/>
    </xf>
    <xf numFmtId="0" fontId="29" fillId="0" borderId="0" xfId="210" applyFont="1" applyBorder="1" applyProtection="1">
      <alignment/>
      <protection locked="0"/>
    </xf>
    <xf numFmtId="0" fontId="29" fillId="0" borderId="0" xfId="210" applyFont="1" applyFill="1" applyProtection="1">
      <alignment/>
      <protection/>
    </xf>
    <xf numFmtId="0" fontId="31" fillId="0" borderId="0" xfId="210" applyFont="1" applyAlignment="1" applyProtection="1">
      <alignment horizontal="left"/>
      <protection/>
    </xf>
    <xf numFmtId="0" fontId="31" fillId="0" borderId="0" xfId="210" applyFont="1" applyAlignment="1" applyProtection="1">
      <alignment/>
      <protection/>
    </xf>
    <xf numFmtId="0" fontId="29" fillId="0" borderId="0" xfId="210" applyFont="1" applyAlignment="1" applyProtection="1">
      <alignment horizontal="right"/>
      <protection/>
    </xf>
    <xf numFmtId="0" fontId="31" fillId="0" borderId="0" xfId="210" applyFont="1" applyFill="1" applyProtection="1">
      <alignment/>
      <protection/>
    </xf>
    <xf numFmtId="0" fontId="31" fillId="38" borderId="20" xfId="210" applyFont="1" applyFill="1" applyBorder="1" applyAlignment="1" applyProtection="1">
      <alignment horizontal="center" vertical="center" wrapText="1"/>
      <protection/>
    </xf>
    <xf numFmtId="0" fontId="31" fillId="38" borderId="20" xfId="0" applyFont="1" applyFill="1" applyBorder="1" applyAlignment="1" applyProtection="1">
      <alignment horizontal="center" vertical="center" wrapText="1"/>
      <protection/>
    </xf>
    <xf numFmtId="0" fontId="29" fillId="0" borderId="20" xfId="210" applyNumberFormat="1" applyFont="1" applyFill="1" applyBorder="1" applyAlignment="1" applyProtection="1">
      <alignment horizontal="right"/>
      <protection locked="0"/>
    </xf>
    <xf numFmtId="0" fontId="29" fillId="13" borderId="20" xfId="210" applyNumberFormat="1" applyFont="1" applyFill="1" applyBorder="1" applyAlignment="1" applyProtection="1">
      <alignment horizontal="right"/>
      <protection/>
    </xf>
    <xf numFmtId="0" fontId="29" fillId="0" borderId="20" xfId="210" applyNumberFormat="1" applyFont="1" applyBorder="1" applyProtection="1">
      <alignment/>
      <protection locked="0"/>
    </xf>
    <xf numFmtId="0" fontId="31" fillId="38" borderId="20" xfId="210" applyFont="1" applyFill="1" applyBorder="1" applyAlignment="1" applyProtection="1">
      <alignment vertical="center" wrapText="1"/>
      <protection/>
    </xf>
    <xf numFmtId="0" fontId="32" fillId="13" borderId="20" xfId="210" applyNumberFormat="1" applyFont="1" applyFill="1" applyBorder="1" applyAlignment="1" applyProtection="1">
      <alignment horizontal="right"/>
      <protection/>
    </xf>
    <xf numFmtId="0" fontId="29" fillId="0" borderId="0" xfId="185" applyFont="1" applyProtection="1">
      <alignment/>
      <protection/>
    </xf>
    <xf numFmtId="0" fontId="29" fillId="0" borderId="0" xfId="185" applyFont="1" applyBorder="1" applyAlignment="1" applyProtection="1">
      <alignment/>
      <protection/>
    </xf>
    <xf numFmtId="0" fontId="29" fillId="0" borderId="0" xfId="185" applyFont="1" applyAlignment="1" applyProtection="1">
      <alignment/>
      <protection/>
    </xf>
    <xf numFmtId="0" fontId="29" fillId="0" borderId="0" xfId="185" applyFont="1" applyBorder="1" applyAlignment="1" applyProtection="1">
      <alignment horizontal="center"/>
      <protection/>
    </xf>
    <xf numFmtId="0" fontId="29" fillId="38" borderId="20" xfId="185" applyFont="1" applyFill="1" applyBorder="1" applyAlignment="1" applyProtection="1">
      <alignment horizontal="center" vertical="center" wrapText="1"/>
      <protection/>
    </xf>
    <xf numFmtId="0" fontId="28" fillId="38" borderId="20" xfId="185" applyFont="1" applyFill="1" applyBorder="1" applyAlignment="1" applyProtection="1">
      <alignment horizontal="center" vertical="center" wrapText="1"/>
      <protection/>
    </xf>
    <xf numFmtId="0" fontId="33" fillId="0" borderId="20" xfId="185" applyFont="1" applyBorder="1" applyAlignment="1" applyProtection="1">
      <alignment horizontal="center" vertical="center" wrapText="1"/>
      <protection locked="0"/>
    </xf>
    <xf numFmtId="0" fontId="33" fillId="7" borderId="20" xfId="185" applyFont="1" applyFill="1" applyBorder="1" applyAlignment="1" applyProtection="1">
      <alignment horizontal="center" vertical="center" wrapText="1"/>
      <protection/>
    </xf>
    <xf numFmtId="0" fontId="33" fillId="13" borderId="20" xfId="185" applyFont="1" applyFill="1" applyBorder="1" applyAlignment="1" applyProtection="1">
      <alignment horizontal="center" vertical="center" wrapText="1"/>
      <protection/>
    </xf>
    <xf numFmtId="0" fontId="33" fillId="0" borderId="20" xfId="185" applyFont="1" applyBorder="1" applyAlignment="1" applyProtection="1">
      <alignment horizontal="center" vertical="center"/>
      <protection locked="0"/>
    </xf>
    <xf numFmtId="0" fontId="33" fillId="13" borderId="20" xfId="185" applyFont="1" applyFill="1" applyBorder="1" applyAlignment="1" applyProtection="1">
      <alignment horizontal="center" vertical="center"/>
      <protection/>
    </xf>
    <xf numFmtId="0" fontId="33" fillId="0" borderId="20" xfId="185" applyFont="1" applyFill="1" applyBorder="1" applyAlignment="1" applyProtection="1">
      <alignment horizontal="center" vertical="center" wrapText="1"/>
      <protection/>
    </xf>
    <xf numFmtId="0" fontId="29" fillId="38" borderId="20" xfId="185" applyFont="1" applyFill="1" applyBorder="1" applyAlignment="1" applyProtection="1">
      <alignment horizontal="center" vertical="top" wrapText="1"/>
      <protection/>
    </xf>
    <xf numFmtId="0" fontId="29" fillId="38" borderId="20" xfId="185" applyFont="1" applyFill="1" applyBorder="1" applyAlignment="1" applyProtection="1">
      <alignment horizontal="center" vertical="center"/>
      <protection/>
    </xf>
    <xf numFmtId="0" fontId="30" fillId="38" borderId="20" xfId="185" applyFont="1" applyFill="1" applyBorder="1" applyAlignment="1" applyProtection="1">
      <alignment horizontal="right"/>
      <protection/>
    </xf>
    <xf numFmtId="0" fontId="32" fillId="7" borderId="20" xfId="185" applyFont="1" applyFill="1" applyBorder="1" applyAlignment="1" applyProtection="1">
      <alignment horizontal="center" vertical="center"/>
      <protection/>
    </xf>
    <xf numFmtId="0" fontId="32" fillId="7" borderId="20" xfId="185" applyFont="1" applyFill="1" applyBorder="1" applyAlignment="1" applyProtection="1">
      <alignment horizontal="center" vertical="center" wrapText="1"/>
      <protection/>
    </xf>
    <xf numFmtId="0" fontId="32" fillId="13" borderId="20" xfId="185" applyFont="1" applyFill="1" applyBorder="1" applyAlignment="1" applyProtection="1">
      <alignment horizontal="center" vertical="center" wrapText="1"/>
      <protection/>
    </xf>
    <xf numFmtId="0" fontId="32" fillId="13" borderId="20" xfId="185" applyFont="1" applyFill="1" applyBorder="1" applyAlignment="1" applyProtection="1">
      <alignment horizontal="center" vertical="center"/>
      <protection/>
    </xf>
    <xf numFmtId="0" fontId="29" fillId="0" borderId="0" xfId="185" applyFont="1" applyAlignment="1" applyProtection="1">
      <alignment wrapText="1"/>
      <protection/>
    </xf>
    <xf numFmtId="0" fontId="29" fillId="0" borderId="0" xfId="185" applyFont="1" applyAlignment="1" applyProtection="1">
      <alignment horizontal="center" wrapText="1"/>
      <protection/>
    </xf>
    <xf numFmtId="0" fontId="32" fillId="0" borderId="0" xfId="185" applyFont="1" applyAlignment="1" applyProtection="1">
      <alignment/>
      <protection/>
    </xf>
    <xf numFmtId="0" fontId="32" fillId="0" borderId="0" xfId="185" applyFont="1" applyAlignment="1" applyProtection="1">
      <alignment wrapText="1"/>
      <protection/>
    </xf>
    <xf numFmtId="0" fontId="32" fillId="0" borderId="0" xfId="185" applyFont="1" applyProtection="1">
      <alignment/>
      <protection/>
    </xf>
    <xf numFmtId="0" fontId="33" fillId="0" borderId="0" xfId="185" applyFont="1" applyProtection="1">
      <alignment/>
      <protection/>
    </xf>
    <xf numFmtId="0" fontId="30" fillId="0" borderId="0" xfId="185" applyFont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left" wrapText="1"/>
      <protection locked="0"/>
    </xf>
    <xf numFmtId="0" fontId="29" fillId="0" borderId="20" xfId="0" applyFont="1" applyBorder="1" applyAlignment="1" applyProtection="1">
      <alignment horizontal="center" wrapText="1"/>
      <protection locked="0"/>
    </xf>
    <xf numFmtId="0" fontId="29" fillId="7" borderId="20" xfId="0" applyFont="1" applyFill="1" applyBorder="1" applyAlignment="1" applyProtection="1">
      <alignment horizontal="center" wrapText="1"/>
      <protection locked="0"/>
    </xf>
    <xf numFmtId="0" fontId="29" fillId="13" borderId="20" xfId="0" applyFont="1" applyFill="1" applyBorder="1" applyAlignment="1" applyProtection="1">
      <alignment horizontal="center" wrapText="1"/>
      <protection/>
    </xf>
    <xf numFmtId="0" fontId="29" fillId="0" borderId="20" xfId="0" applyFont="1" applyFill="1" applyBorder="1" applyAlignment="1" applyProtection="1">
      <alignment horizontal="center" wrapText="1"/>
      <protection locked="0"/>
    </xf>
    <xf numFmtId="0" fontId="30" fillId="38" borderId="20" xfId="0" applyFont="1" applyFill="1" applyBorder="1" applyAlignment="1" applyProtection="1">
      <alignment horizontal="right" wrapText="1"/>
      <protection/>
    </xf>
    <xf numFmtId="0" fontId="32" fillId="7" borderId="20" xfId="0" applyFont="1" applyFill="1" applyBorder="1" applyAlignment="1" applyProtection="1">
      <alignment horizontal="right" wrapText="1"/>
      <protection/>
    </xf>
    <xf numFmtId="0" fontId="32" fillId="7" borderId="20" xfId="0" applyFont="1" applyFill="1" applyBorder="1" applyAlignment="1" applyProtection="1">
      <alignment horizontal="center" wrapText="1"/>
      <protection/>
    </xf>
    <xf numFmtId="0" fontId="32" fillId="13" borderId="20" xfId="0" applyFont="1" applyFill="1" applyBorder="1" applyAlignment="1" applyProtection="1">
      <alignment horizontal="center" wrapText="1"/>
      <protection/>
    </xf>
    <xf numFmtId="0" fontId="32" fillId="0" borderId="20" xfId="0" applyFont="1" applyFill="1" applyBorder="1" applyAlignment="1" applyProtection="1">
      <alignment horizontal="center" wrapText="1"/>
      <protection/>
    </xf>
    <xf numFmtId="0" fontId="31" fillId="0" borderId="0" xfId="210" applyFont="1" applyAlignment="1" applyProtection="1">
      <alignment wrapText="1"/>
      <protection/>
    </xf>
    <xf numFmtId="0" fontId="26" fillId="0" borderId="0" xfId="210" applyFont="1" applyProtection="1">
      <alignment/>
      <protection/>
    </xf>
    <xf numFmtId="0" fontId="29" fillId="0" borderId="0" xfId="210" applyFont="1" applyAlignment="1" applyProtection="1">
      <alignment wrapText="1"/>
      <protection/>
    </xf>
    <xf numFmtId="0" fontId="29" fillId="0" borderId="20" xfId="205" applyFont="1" applyBorder="1" applyAlignment="1" applyProtection="1">
      <alignment vertical="center" wrapText="1"/>
      <protection/>
    </xf>
    <xf numFmtId="0" fontId="31" fillId="0" borderId="0" xfId="210" applyFont="1" applyFill="1" applyBorder="1" applyAlignment="1" applyProtection="1">
      <alignment vertical="center"/>
      <protection/>
    </xf>
    <xf numFmtId="0" fontId="29" fillId="0" borderId="0" xfId="0" applyFont="1" applyAlignment="1" applyProtection="1">
      <alignment horizontal="right"/>
      <protection/>
    </xf>
    <xf numFmtId="0" fontId="29" fillId="0" borderId="20" xfId="185" applyFont="1" applyBorder="1" applyProtection="1">
      <alignment/>
      <protection locked="0"/>
    </xf>
    <xf numFmtId="0" fontId="29" fillId="0" borderId="20" xfId="210" applyNumberFormat="1" applyFont="1" applyBorder="1" applyAlignment="1" applyProtection="1">
      <alignment wrapText="1"/>
      <protection locked="0"/>
    </xf>
    <xf numFmtId="0" fontId="29" fillId="0" borderId="20" xfId="0" applyFont="1" applyBorder="1" applyAlignment="1" applyProtection="1">
      <alignment vertical="center" wrapText="1"/>
      <protection locked="0"/>
    </xf>
    <xf numFmtId="0" fontId="29" fillId="0" borderId="20" xfId="0" applyFont="1" applyBorder="1" applyAlignment="1" applyProtection="1">
      <alignment wrapText="1"/>
      <protection locked="0"/>
    </xf>
    <xf numFmtId="0" fontId="29" fillId="0" borderId="20" xfId="205" applyFont="1" applyBorder="1" applyAlignment="1" applyProtection="1">
      <alignment wrapText="1"/>
      <protection locked="0"/>
    </xf>
    <xf numFmtId="0" fontId="29" fillId="0" borderId="0" xfId="205" applyFont="1" applyProtection="1">
      <alignment/>
      <protection/>
    </xf>
    <xf numFmtId="0" fontId="30" fillId="0" borderId="20" xfId="205" applyFont="1" applyBorder="1" applyAlignment="1" applyProtection="1">
      <alignment horizontal="right" vertical="center"/>
      <protection/>
    </xf>
    <xf numFmtId="0" fontId="32" fillId="0" borderId="20" xfId="210" applyNumberFormat="1" applyFont="1" applyFill="1" applyBorder="1" applyAlignment="1" applyProtection="1">
      <alignment horizontal="right"/>
      <protection/>
    </xf>
    <xf numFmtId="0" fontId="0" fillId="0" borderId="0" xfId="185" applyFont="1">
      <alignment/>
      <protection/>
    </xf>
    <xf numFmtId="0" fontId="26" fillId="0" borderId="0" xfId="185" applyFont="1" applyFill="1" applyAlignment="1">
      <alignment/>
      <protection/>
    </xf>
    <xf numFmtId="0" fontId="34" fillId="0" borderId="21" xfId="185" applyFont="1" applyFill="1" applyBorder="1" applyAlignment="1" applyProtection="1">
      <alignment/>
      <protection locked="0"/>
    </xf>
    <xf numFmtId="0" fontId="34" fillId="0" borderId="0" xfId="185" applyFont="1">
      <alignment/>
      <protection/>
    </xf>
    <xf numFmtId="0" fontId="34" fillId="0" borderId="0" xfId="185" applyFont="1" applyFill="1" applyBorder="1" applyAlignment="1">
      <alignment/>
      <protection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vertical="center"/>
    </xf>
    <xf numFmtId="49" fontId="3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 horizontal="center" vertical="center"/>
    </xf>
    <xf numFmtId="49" fontId="29" fillId="0" borderId="0" xfId="0" applyNumberFormat="1" applyFont="1" applyFill="1" applyAlignment="1">
      <alignment horizontal="center" vertical="center"/>
    </xf>
    <xf numFmtId="0" fontId="29" fillId="0" borderId="0" xfId="0" applyFont="1" applyFill="1" applyAlignment="1">
      <alignment horizontal="right"/>
    </xf>
    <xf numFmtId="0" fontId="36" fillId="0" borderId="20" xfId="0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36" fillId="48" borderId="20" xfId="0" applyFont="1" applyFill="1" applyBorder="1" applyAlignment="1">
      <alignment horizontal="center" vertical="center"/>
    </xf>
    <xf numFmtId="0" fontId="36" fillId="48" borderId="20" xfId="0" applyFont="1" applyFill="1" applyBorder="1" applyAlignment="1">
      <alignment horizontal="center" vertical="center" wrapText="1"/>
    </xf>
    <xf numFmtId="0" fontId="30" fillId="11" borderId="20" xfId="0" applyFont="1" applyFill="1" applyBorder="1" applyAlignment="1">
      <alignment horizontal="center" vertical="center" wrapText="1"/>
    </xf>
    <xf numFmtId="49" fontId="30" fillId="11" borderId="20" xfId="0" applyNumberFormat="1" applyFont="1" applyFill="1" applyBorder="1" applyAlignment="1">
      <alignment horizontal="center" vertical="center" wrapText="1"/>
    </xf>
    <xf numFmtId="0" fontId="30" fillId="11" borderId="20" xfId="0" applyFont="1" applyFill="1" applyBorder="1" applyAlignment="1">
      <alignment horizontal="left" vertical="center" wrapText="1"/>
    </xf>
    <xf numFmtId="0" fontId="35" fillId="11" borderId="20" xfId="0" applyFont="1" applyFill="1" applyBorder="1" applyAlignment="1">
      <alignment/>
    </xf>
    <xf numFmtId="167" fontId="0" fillId="0" borderId="20" xfId="0" applyNumberFormat="1" applyFill="1" applyBorder="1" applyAlignment="1">
      <alignment/>
    </xf>
    <xf numFmtId="0" fontId="29" fillId="0" borderId="2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left" vertical="center" wrapText="1"/>
    </xf>
    <xf numFmtId="0" fontId="29" fillId="0" borderId="20" xfId="0" applyFont="1" applyFill="1" applyBorder="1" applyAlignment="1">
      <alignment/>
    </xf>
    <xf numFmtId="0" fontId="30" fillId="0" borderId="20" xfId="0" applyFont="1" applyFill="1" applyBorder="1" applyAlignment="1">
      <alignment horizontal="center" vertical="center" wrapText="1"/>
    </xf>
    <xf numFmtId="49" fontId="30" fillId="0" borderId="20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29" fillId="5" borderId="20" xfId="0" applyFont="1" applyFill="1" applyBorder="1" applyAlignment="1">
      <alignment horizontal="center" vertical="center" wrapText="1"/>
    </xf>
    <xf numFmtId="49" fontId="30" fillId="5" borderId="20" xfId="0" applyNumberFormat="1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left" vertical="center" wrapText="1"/>
    </xf>
    <xf numFmtId="0" fontId="30" fillId="9" borderId="20" xfId="0" applyFont="1" applyFill="1" applyBorder="1" applyAlignment="1">
      <alignment horizontal="center" vertical="center" wrapText="1"/>
    </xf>
    <xf numFmtId="49" fontId="30" fillId="9" borderId="20" xfId="0" applyNumberFormat="1" applyFont="1" applyFill="1" applyBorder="1" applyAlignment="1">
      <alignment horizontal="center" vertical="center" wrapText="1"/>
    </xf>
    <xf numFmtId="0" fontId="30" fillId="9" borderId="20" xfId="0" applyFont="1" applyFill="1" applyBorder="1" applyAlignment="1">
      <alignment horizontal="left" vertical="center" wrapText="1"/>
    </xf>
    <xf numFmtId="0" fontId="29" fillId="9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49" fontId="29" fillId="9" borderId="20" xfId="0" applyNumberFormat="1" applyFont="1" applyFill="1" applyBorder="1" applyAlignment="1">
      <alignment horizontal="center" vertical="center" wrapText="1"/>
    </xf>
    <xf numFmtId="49" fontId="30" fillId="38" borderId="20" xfId="0" applyNumberFormat="1" applyFont="1" applyFill="1" applyBorder="1" applyAlignment="1">
      <alignment horizontal="center" vertical="center" wrapText="1"/>
    </xf>
    <xf numFmtId="0" fontId="29" fillId="11" borderId="20" xfId="0" applyFont="1" applyFill="1" applyBorder="1" applyAlignment="1">
      <alignment horizontal="center" vertical="center" wrapText="1"/>
    </xf>
    <xf numFmtId="49" fontId="29" fillId="11" borderId="20" xfId="0" applyNumberFormat="1" applyFont="1" applyFill="1" applyBorder="1" applyAlignment="1">
      <alignment horizontal="center" vertical="center" wrapText="1"/>
    </xf>
    <xf numFmtId="0" fontId="30" fillId="11" borderId="20" xfId="0" applyFont="1" applyFill="1" applyBorder="1" applyAlignment="1">
      <alignment/>
    </xf>
    <xf numFmtId="0" fontId="30" fillId="0" borderId="20" xfId="0" applyFont="1" applyFill="1" applyBorder="1" applyAlignment="1">
      <alignment horizontal="right" vertical="center"/>
    </xf>
    <xf numFmtId="0" fontId="29" fillId="0" borderId="20" xfId="0" applyFont="1" applyFill="1" applyBorder="1" applyAlignment="1">
      <alignment horizontal="right" vertical="center"/>
    </xf>
    <xf numFmtId="0" fontId="30" fillId="0" borderId="20" xfId="0" applyFont="1" applyFill="1" applyBorder="1" applyAlignment="1">
      <alignment/>
    </xf>
    <xf numFmtId="0" fontId="29" fillId="0" borderId="20" xfId="0" applyNumberFormat="1" applyFont="1" applyFill="1" applyBorder="1" applyAlignment="1">
      <alignment horizontal="center" vertical="center" wrapText="1"/>
    </xf>
    <xf numFmtId="0" fontId="29" fillId="0" borderId="20" xfId="0" applyNumberFormat="1" applyFont="1" applyFill="1" applyBorder="1" applyAlignment="1">
      <alignment horizontal="left" vertical="center" wrapText="1"/>
    </xf>
    <xf numFmtId="0" fontId="29" fillId="15" borderId="20" xfId="0" applyFont="1" applyFill="1" applyBorder="1" applyAlignment="1">
      <alignment horizontal="center" vertical="center" wrapText="1"/>
    </xf>
    <xf numFmtId="49" fontId="29" fillId="15" borderId="20" xfId="0" applyNumberFormat="1" applyFont="1" applyFill="1" applyBorder="1" applyAlignment="1">
      <alignment horizontal="center" vertical="center" wrapText="1"/>
    </xf>
    <xf numFmtId="0" fontId="30" fillId="15" borderId="20" xfId="0" applyFont="1" applyFill="1" applyBorder="1" applyAlignment="1">
      <alignment horizontal="left" vertical="center" wrapText="1"/>
    </xf>
    <xf numFmtId="0" fontId="29" fillId="15" borderId="20" xfId="0" applyFont="1" applyFill="1" applyBorder="1" applyAlignment="1">
      <alignment/>
    </xf>
    <xf numFmtId="0" fontId="37" fillId="0" borderId="20" xfId="0" applyFont="1" applyBorder="1" applyAlignment="1" applyProtection="1">
      <alignment horizontal="center" vertical="center" wrapText="1"/>
      <protection locked="0"/>
    </xf>
    <xf numFmtId="0" fontId="37" fillId="0" borderId="20" xfId="0" applyFont="1" applyBorder="1" applyAlignment="1" applyProtection="1">
      <alignment horizontal="left" vertical="center" wrapText="1"/>
      <protection locked="0"/>
    </xf>
    <xf numFmtId="0" fontId="29" fillId="48" borderId="20" xfId="0" applyFont="1" applyFill="1" applyBorder="1" applyAlignment="1">
      <alignment/>
    </xf>
    <xf numFmtId="0" fontId="29" fillId="48" borderId="20" xfId="0" applyFont="1" applyFill="1" applyBorder="1" applyAlignment="1">
      <alignment horizontal="center" vertical="center" wrapText="1"/>
    </xf>
    <xf numFmtId="49" fontId="29" fillId="48" borderId="20" xfId="0" applyNumberFormat="1" applyFont="1" applyFill="1" applyBorder="1" applyAlignment="1">
      <alignment horizontal="center" vertical="center" wrapText="1"/>
    </xf>
    <xf numFmtId="0" fontId="29" fillId="48" borderId="20" xfId="0" applyFont="1" applyFill="1" applyBorder="1" applyAlignment="1">
      <alignment horizontal="left" vertical="center" wrapText="1"/>
    </xf>
    <xf numFmtId="167" fontId="30" fillId="9" borderId="20" xfId="0" applyNumberFormat="1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30" fillId="0" borderId="20" xfId="0" applyFont="1" applyBorder="1" applyAlignment="1">
      <alignment vertical="top" wrapText="1"/>
    </xf>
    <xf numFmtId="0" fontId="0" fillId="0" borderId="20" xfId="0" applyNumberFormat="1" applyBorder="1" applyAlignment="1">
      <alignment/>
    </xf>
    <xf numFmtId="0" fontId="30" fillId="0" borderId="20" xfId="0" applyFont="1" applyFill="1" applyBorder="1" applyAlignment="1">
      <alignment vertical="top" wrapText="1"/>
    </xf>
    <xf numFmtId="0" fontId="0" fillId="0" borderId="0" xfId="0" applyNumberFormat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167" fontId="30" fillId="0" borderId="20" xfId="0" applyNumberFormat="1" applyFont="1" applyFill="1" applyBorder="1" applyAlignment="1">
      <alignment/>
    </xf>
    <xf numFmtId="49" fontId="0" fillId="0" borderId="0" xfId="0" applyNumberFormat="1" applyFill="1" applyAlignment="1">
      <alignment/>
    </xf>
    <xf numFmtId="0" fontId="38" fillId="0" borderId="0" xfId="0" applyFont="1" applyFill="1" applyAlignment="1">
      <alignment horizontal="left" vertical="center"/>
    </xf>
    <xf numFmtId="49" fontId="38" fillId="0" borderId="0" xfId="0" applyNumberFormat="1" applyFont="1" applyFill="1" applyAlignment="1">
      <alignment horizontal="left" vertical="center"/>
    </xf>
    <xf numFmtId="0" fontId="29" fillId="0" borderId="0" xfId="0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49" fontId="40" fillId="0" borderId="20" xfId="0" applyNumberFormat="1" applyFont="1" applyFill="1" applyBorder="1" applyAlignment="1">
      <alignment horizontal="center" vertical="center" wrapText="1"/>
    </xf>
    <xf numFmtId="0" fontId="35" fillId="15" borderId="20" xfId="0" applyFont="1" applyFill="1" applyBorder="1" applyAlignment="1">
      <alignment/>
    </xf>
    <xf numFmtId="0" fontId="30" fillId="59" borderId="20" xfId="0" applyFont="1" applyFill="1" applyBorder="1" applyAlignment="1">
      <alignment horizontal="center" vertical="center" wrapText="1"/>
    </xf>
    <xf numFmtId="49" fontId="30" fillId="59" borderId="20" xfId="0" applyNumberFormat="1" applyFont="1" applyFill="1" applyBorder="1" applyAlignment="1">
      <alignment horizontal="center" vertical="center" wrapText="1"/>
    </xf>
    <xf numFmtId="0" fontId="30" fillId="59" borderId="20" xfId="0" applyFont="1" applyFill="1" applyBorder="1" applyAlignment="1">
      <alignment horizontal="left" vertical="center" wrapText="1"/>
    </xf>
    <xf numFmtId="0" fontId="29" fillId="9" borderId="20" xfId="0" applyFont="1" applyFill="1" applyBorder="1" applyAlignment="1">
      <alignment vertical="top" wrapText="1"/>
    </xf>
    <xf numFmtId="0" fontId="35" fillId="0" borderId="20" xfId="0" applyFont="1" applyFill="1" applyBorder="1" applyAlignment="1">
      <alignment/>
    </xf>
    <xf numFmtId="49" fontId="38" fillId="59" borderId="20" xfId="0" applyNumberFormat="1" applyFont="1" applyFill="1" applyBorder="1" applyAlignment="1">
      <alignment horizontal="center" vertical="center" wrapText="1"/>
    </xf>
    <xf numFmtId="0" fontId="30" fillId="9" borderId="20" xfId="0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horizontal="left" vertical="center" wrapText="1"/>
    </xf>
    <xf numFmtId="0" fontId="30" fillId="23" borderId="20" xfId="0" applyFont="1" applyFill="1" applyBorder="1" applyAlignment="1">
      <alignment horizontal="left" vertical="center" wrapText="1"/>
    </xf>
    <xf numFmtId="0" fontId="0" fillId="23" borderId="20" xfId="0" applyFill="1" applyBorder="1" applyAlignment="1">
      <alignment/>
    </xf>
    <xf numFmtId="0" fontId="30" fillId="0" borderId="20" xfId="0" applyFont="1" applyFill="1" applyBorder="1" applyAlignment="1">
      <alignment vertical="top" wrapText="1"/>
    </xf>
    <xf numFmtId="0" fontId="0" fillId="0" borderId="20" xfId="0" applyFont="1" applyFill="1" applyBorder="1" applyAlignment="1">
      <alignment/>
    </xf>
    <xf numFmtId="167" fontId="0" fillId="0" borderId="22" xfId="0" applyNumberFormat="1" applyFill="1" applyBorder="1" applyAlignment="1">
      <alignment/>
    </xf>
    <xf numFmtId="167" fontId="0" fillId="0" borderId="23" xfId="0" applyNumberFormat="1" applyFill="1" applyBorder="1" applyAlignment="1">
      <alignment/>
    </xf>
    <xf numFmtId="168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35" fillId="0" borderId="0" xfId="0" applyFont="1" applyAlignment="1">
      <alignment/>
    </xf>
    <xf numFmtId="0" fontId="35" fillId="0" borderId="0" xfId="0" applyFont="1" applyFill="1" applyAlignment="1">
      <alignment/>
    </xf>
    <xf numFmtId="167" fontId="35" fillId="0" borderId="22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30" fillId="11" borderId="20" xfId="0" applyFont="1" applyFill="1" applyBorder="1" applyAlignment="1">
      <alignment vertical="top" wrapText="1"/>
    </xf>
    <xf numFmtId="0" fontId="29" fillId="0" borderId="20" xfId="0" applyFont="1" applyFill="1" applyBorder="1" applyAlignment="1">
      <alignment vertical="top" wrapText="1"/>
    </xf>
    <xf numFmtId="0" fontId="29" fillId="59" borderId="20" xfId="0" applyFont="1" applyFill="1" applyBorder="1" applyAlignment="1">
      <alignment/>
    </xf>
    <xf numFmtId="0" fontId="29" fillId="48" borderId="20" xfId="0" applyFont="1" applyFill="1" applyBorder="1" applyAlignment="1">
      <alignment vertical="top" wrapText="1"/>
    </xf>
    <xf numFmtId="0" fontId="29" fillId="0" borderId="20" xfId="0" applyNumberFormat="1" applyFont="1" applyFill="1" applyBorder="1" applyAlignment="1">
      <alignment horizontal="center" vertical="top" wrapText="1"/>
    </xf>
    <xf numFmtId="49" fontId="29" fillId="0" borderId="20" xfId="0" applyNumberFormat="1" applyFont="1" applyFill="1" applyBorder="1" applyAlignment="1">
      <alignment horizontal="center" vertical="top" wrapText="1"/>
    </xf>
    <xf numFmtId="0" fontId="29" fillId="0" borderId="20" xfId="0" applyNumberFormat="1" applyFont="1" applyFill="1" applyBorder="1" applyAlignment="1">
      <alignment vertical="top" wrapText="1"/>
    </xf>
    <xf numFmtId="0" fontId="37" fillId="0" borderId="20" xfId="0" applyFont="1" applyBorder="1" applyAlignment="1" applyProtection="1">
      <alignment horizontal="center" vertical="top" wrapText="1" readingOrder="1"/>
      <protection locked="0"/>
    </xf>
    <xf numFmtId="0" fontId="37" fillId="0" borderId="20" xfId="0" applyFont="1" applyBorder="1" applyAlignment="1" applyProtection="1">
      <alignment horizontal="left" vertical="top" wrapText="1" readingOrder="1"/>
      <protection locked="0"/>
    </xf>
    <xf numFmtId="0" fontId="29" fillId="0" borderId="20" xfId="0" applyFont="1" applyFill="1" applyBorder="1" applyAlignment="1">
      <alignment vertical="center" wrapText="1"/>
    </xf>
    <xf numFmtId="0" fontId="30" fillId="48" borderId="20" xfId="0" applyFont="1" applyFill="1" applyBorder="1" applyAlignment="1">
      <alignment/>
    </xf>
    <xf numFmtId="0" fontId="29" fillId="60" borderId="20" xfId="0" applyFont="1" applyFill="1" applyBorder="1" applyAlignment="1">
      <alignment horizontal="center" vertical="center" wrapText="1"/>
    </xf>
    <xf numFmtId="49" fontId="29" fillId="60" borderId="20" xfId="0" applyNumberFormat="1" applyFont="1" applyFill="1" applyBorder="1" applyAlignment="1">
      <alignment horizontal="center" vertical="center" wrapText="1"/>
    </xf>
    <xf numFmtId="0" fontId="30" fillId="60" borderId="20" xfId="0" applyFont="1" applyFill="1" applyBorder="1" applyAlignment="1">
      <alignment vertical="top" wrapText="1"/>
    </xf>
    <xf numFmtId="0" fontId="29" fillId="60" borderId="20" xfId="0" applyFont="1" applyFill="1" applyBorder="1" applyAlignment="1">
      <alignment/>
    </xf>
    <xf numFmtId="0" fontId="29" fillId="0" borderId="20" xfId="0" applyFont="1" applyFill="1" applyBorder="1" applyAlignment="1">
      <alignment horizontal="center" vertical="center"/>
    </xf>
    <xf numFmtId="49" fontId="29" fillId="0" borderId="20" xfId="0" applyNumberFormat="1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 horizontal="center" vertical="center"/>
    </xf>
    <xf numFmtId="49" fontId="30" fillId="9" borderId="20" xfId="0" applyNumberFormat="1" applyFont="1" applyFill="1" applyBorder="1" applyAlignment="1">
      <alignment horizontal="center" vertical="center"/>
    </xf>
    <xf numFmtId="0" fontId="30" fillId="9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Fill="1" applyAlignment="1">
      <alignment/>
    </xf>
    <xf numFmtId="0" fontId="36" fillId="11" borderId="20" xfId="0" applyFont="1" applyFill="1" applyBorder="1" applyAlignment="1">
      <alignment horizontal="center" vertical="center" wrapText="1"/>
    </xf>
    <xf numFmtId="0" fontId="30" fillId="9" borderId="20" xfId="0" applyFont="1" applyFill="1" applyBorder="1" applyAlignment="1">
      <alignment vertical="center"/>
    </xf>
    <xf numFmtId="0" fontId="0" fillId="9" borderId="20" xfId="0" applyFont="1" applyFill="1" applyBorder="1" applyAlignment="1">
      <alignment/>
    </xf>
    <xf numFmtId="0" fontId="29" fillId="0" borderId="20" xfId="0" applyFont="1" applyFill="1" applyBorder="1" applyAlignment="1">
      <alignment vertical="center"/>
    </xf>
    <xf numFmtId="0" fontId="0" fillId="11" borderId="20" xfId="0" applyFill="1" applyBorder="1" applyAlignment="1">
      <alignment/>
    </xf>
    <xf numFmtId="0" fontId="3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/>
    </xf>
    <xf numFmtId="167" fontId="0" fillId="0" borderId="24" xfId="0" applyNumberFormat="1" applyFont="1" applyFill="1" applyBorder="1" applyAlignment="1">
      <alignment/>
    </xf>
    <xf numFmtId="0" fontId="30" fillId="0" borderId="24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41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9" fillId="0" borderId="0" xfId="0" applyNumberFormat="1" applyFont="1" applyFill="1" applyAlignment="1">
      <alignment/>
    </xf>
    <xf numFmtId="0" fontId="30" fillId="11" borderId="20" xfId="0" applyFont="1" applyFill="1" applyBorder="1" applyAlignment="1">
      <alignment horizontal="center" wrapText="1"/>
    </xf>
    <xf numFmtId="49" fontId="30" fillId="11" borderId="20" xfId="0" applyNumberFormat="1" applyFont="1" applyFill="1" applyBorder="1" applyAlignment="1">
      <alignment horizontal="center" wrapText="1"/>
    </xf>
    <xf numFmtId="49" fontId="38" fillId="9" borderId="20" xfId="0" applyNumberFormat="1" applyFont="1" applyFill="1" applyBorder="1" applyAlignment="1">
      <alignment horizontal="center" vertical="center" wrapText="1"/>
    </xf>
    <xf numFmtId="0" fontId="0" fillId="9" borderId="20" xfId="0" applyFill="1" applyBorder="1" applyAlignment="1">
      <alignment/>
    </xf>
    <xf numFmtId="0" fontId="0" fillId="0" borderId="24" xfId="0" applyBorder="1" applyAlignment="1">
      <alignment/>
    </xf>
    <xf numFmtId="0" fontId="0" fillId="15" borderId="20" xfId="0" applyFill="1" applyBorder="1" applyAlignment="1">
      <alignment/>
    </xf>
    <xf numFmtId="0" fontId="0" fillId="0" borderId="25" xfId="0" applyFill="1" applyBorder="1" applyAlignment="1">
      <alignment/>
    </xf>
    <xf numFmtId="0" fontId="29" fillId="0" borderId="20" xfId="0" applyFont="1" applyFill="1" applyBorder="1" applyAlignment="1">
      <alignment horizontal="right" vertical="center" wrapText="1"/>
    </xf>
    <xf numFmtId="49" fontId="30" fillId="48" borderId="20" xfId="0" applyNumberFormat="1" applyFont="1" applyFill="1" applyBorder="1" applyAlignment="1">
      <alignment horizontal="center" vertical="center" wrapText="1"/>
    </xf>
    <xf numFmtId="0" fontId="30" fillId="15" borderId="20" xfId="0" applyFont="1" applyFill="1" applyBorder="1" applyAlignment="1">
      <alignment vertical="top" wrapText="1"/>
    </xf>
    <xf numFmtId="49" fontId="40" fillId="0" borderId="20" xfId="0" applyNumberFormat="1" applyFont="1" applyFill="1" applyBorder="1" applyAlignment="1">
      <alignment horizontal="center" vertical="center"/>
    </xf>
    <xf numFmtId="49" fontId="38" fillId="9" borderId="20" xfId="0" applyNumberFormat="1" applyFont="1" applyFill="1" applyBorder="1" applyAlignment="1">
      <alignment horizontal="center" vertical="center"/>
    </xf>
    <xf numFmtId="0" fontId="30" fillId="13" borderId="20" xfId="0" applyFont="1" applyFill="1" applyBorder="1" applyAlignment="1">
      <alignment vertical="top" wrapText="1"/>
    </xf>
    <xf numFmtId="0" fontId="0" fillId="13" borderId="20" xfId="0" applyFill="1" applyBorder="1" applyAlignment="1">
      <alignment/>
    </xf>
    <xf numFmtId="0" fontId="29" fillId="48" borderId="0" xfId="0" applyFont="1" applyFill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29" fillId="11" borderId="20" xfId="0" applyFont="1" applyFill="1" applyBorder="1" applyAlignment="1">
      <alignment horizontal="center" vertical="center"/>
    </xf>
    <xf numFmtId="0" fontId="35" fillId="9" borderId="20" xfId="0" applyFont="1" applyFill="1" applyBorder="1" applyAlignment="1">
      <alignment/>
    </xf>
    <xf numFmtId="0" fontId="36" fillId="0" borderId="20" xfId="0" applyFont="1" applyFill="1" applyBorder="1" applyAlignment="1">
      <alignment vertical="center"/>
    </xf>
    <xf numFmtId="0" fontId="30" fillId="48" borderId="20" xfId="0" applyFont="1" applyFill="1" applyBorder="1" applyAlignment="1">
      <alignment vertical="top" wrapText="1"/>
    </xf>
    <xf numFmtId="0" fontId="35" fillId="48" borderId="20" xfId="0" applyFont="1" applyFill="1" applyBorder="1" applyAlignment="1">
      <alignment/>
    </xf>
    <xf numFmtId="0" fontId="36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left"/>
    </xf>
    <xf numFmtId="49" fontId="30" fillId="0" borderId="0" xfId="0" applyNumberFormat="1" applyFont="1" applyFill="1" applyAlignment="1">
      <alignment horizontal="left"/>
    </xf>
    <xf numFmtId="0" fontId="38" fillId="0" borderId="0" xfId="0" applyFont="1" applyFill="1" applyAlignment="1">
      <alignment horizontal="left"/>
    </xf>
    <xf numFmtId="49" fontId="38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 vertical="center"/>
    </xf>
    <xf numFmtId="0" fontId="30" fillId="15" borderId="20" xfId="0" applyFont="1" applyFill="1" applyBorder="1" applyAlignment="1">
      <alignment horizontal="center" vertical="center" wrapText="1"/>
    </xf>
    <xf numFmtId="49" fontId="30" fillId="15" borderId="20" xfId="0" applyNumberFormat="1" applyFont="1" applyFill="1" applyBorder="1" applyAlignment="1">
      <alignment horizontal="center" vertical="center" wrapText="1"/>
    </xf>
    <xf numFmtId="0" fontId="30" fillId="15" borderId="20" xfId="0" applyFont="1" applyFill="1" applyBorder="1" applyAlignment="1">
      <alignment horizontal="right" vertical="center" wrapText="1"/>
    </xf>
    <xf numFmtId="0" fontId="42" fillId="9" borderId="20" xfId="0" applyFont="1" applyFill="1" applyBorder="1" applyAlignment="1">
      <alignment horizontal="left" vertical="center" wrapText="1"/>
    </xf>
    <xf numFmtId="0" fontId="29" fillId="9" borderId="20" xfId="0" applyFont="1" applyFill="1" applyBorder="1" applyAlignment="1">
      <alignment horizontal="right" vertical="center" wrapText="1"/>
    </xf>
    <xf numFmtId="0" fontId="36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0" fontId="29" fillId="0" borderId="20" xfId="0" applyFont="1" applyFill="1" applyBorder="1" applyAlignment="1">
      <alignment horizontal="left" vertical="center"/>
    </xf>
    <xf numFmtId="0" fontId="30" fillId="48" borderId="20" xfId="0" applyFont="1" applyFill="1" applyBorder="1" applyAlignment="1">
      <alignment horizontal="center" vertical="center"/>
    </xf>
    <xf numFmtId="0" fontId="35" fillId="48" borderId="2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left" vertical="center"/>
    </xf>
    <xf numFmtId="0" fontId="42" fillId="0" borderId="20" xfId="0" applyFont="1" applyFill="1" applyBorder="1" applyAlignment="1">
      <alignment horizontal="left" vertical="center" wrapText="1"/>
    </xf>
    <xf numFmtId="0" fontId="35" fillId="9" borderId="20" xfId="0" applyFont="1" applyFill="1" applyBorder="1" applyAlignment="1">
      <alignment horizontal="left" vertical="center"/>
    </xf>
    <xf numFmtId="0" fontId="42" fillId="9" borderId="20" xfId="0" applyFont="1" applyFill="1" applyBorder="1" applyAlignment="1">
      <alignment horizontal="left" vertical="center"/>
    </xf>
    <xf numFmtId="0" fontId="29" fillId="9" borderId="20" xfId="0" applyFont="1" applyFill="1" applyBorder="1" applyAlignment="1">
      <alignment horizontal="right" vertical="center"/>
    </xf>
    <xf numFmtId="0" fontId="0" fillId="48" borderId="20" xfId="0" applyFill="1" applyBorder="1" applyAlignment="1">
      <alignment horizontal="left" vertical="center"/>
    </xf>
    <xf numFmtId="0" fontId="36" fillId="0" borderId="20" xfId="0" applyFont="1" applyFill="1" applyBorder="1" applyAlignment="1">
      <alignment horizontal="left" vertical="center"/>
    </xf>
    <xf numFmtId="0" fontId="30" fillId="48" borderId="20" xfId="0" applyFont="1" applyFill="1" applyBorder="1" applyAlignment="1">
      <alignment horizontal="center" vertical="center" wrapText="1"/>
    </xf>
    <xf numFmtId="0" fontId="42" fillId="15" borderId="20" xfId="0" applyFont="1" applyFill="1" applyBorder="1" applyAlignment="1">
      <alignment horizontal="left" vertical="center" wrapText="1"/>
    </xf>
    <xf numFmtId="0" fontId="29" fillId="15" borderId="20" xfId="0" applyFont="1" applyFill="1" applyBorder="1" applyAlignment="1">
      <alignment horizontal="right" vertical="center" wrapText="1"/>
    </xf>
    <xf numFmtId="0" fontId="37" fillId="0" borderId="20" xfId="0" applyFont="1" applyBorder="1" applyAlignment="1">
      <alignment/>
    </xf>
    <xf numFmtId="0" fontId="30" fillId="15" borderId="20" xfId="0" applyFont="1" applyFill="1" applyBorder="1" applyAlignment="1">
      <alignment vertical="center" wrapText="1"/>
    </xf>
    <xf numFmtId="0" fontId="29" fillId="48" borderId="20" xfId="207" applyFont="1" applyFill="1" applyBorder="1" applyAlignment="1">
      <alignment horizontal="center" vertical="top" wrapText="1"/>
      <protection/>
    </xf>
    <xf numFmtId="0" fontId="29" fillId="48" borderId="20" xfId="206" applyFont="1" applyFill="1" applyBorder="1" applyAlignment="1">
      <alignment horizontal="left" vertical="top" wrapText="1"/>
      <protection/>
    </xf>
    <xf numFmtId="0" fontId="29" fillId="48" borderId="20" xfId="0" applyFont="1" applyFill="1" applyBorder="1" applyAlignment="1">
      <alignment vertical="center" wrapText="1"/>
    </xf>
    <xf numFmtId="0" fontId="0" fillId="0" borderId="20" xfId="0" applyFill="1" applyBorder="1" applyAlignment="1">
      <alignment horizontal="left"/>
    </xf>
    <xf numFmtId="0" fontId="29" fillId="7" borderId="20" xfId="207" applyFont="1" applyFill="1" applyBorder="1" applyAlignment="1">
      <alignment horizontal="center" vertical="top" wrapText="1"/>
      <protection/>
    </xf>
    <xf numFmtId="0" fontId="29" fillId="7" borderId="20" xfId="206" applyFont="1" applyFill="1" applyBorder="1" applyAlignment="1">
      <alignment horizontal="left" vertical="top" wrapText="1"/>
      <protection/>
    </xf>
    <xf numFmtId="0" fontId="0" fillId="7" borderId="20" xfId="0" applyFill="1" applyBorder="1" applyAlignment="1">
      <alignment horizontal="left" vertical="center"/>
    </xf>
    <xf numFmtId="0" fontId="29" fillId="48" borderId="20" xfId="0" applyFont="1" applyFill="1" applyBorder="1" applyAlignment="1">
      <alignment horizontal="center" vertical="center"/>
    </xf>
    <xf numFmtId="49" fontId="28" fillId="48" borderId="20" xfId="0" applyNumberFormat="1" applyFont="1" applyFill="1" applyBorder="1" applyAlignment="1">
      <alignment horizontal="center" vertical="center" wrapText="1"/>
    </xf>
    <xf numFmtId="0" fontId="29" fillId="48" borderId="20" xfId="0" applyFont="1" applyFill="1" applyBorder="1" applyAlignment="1">
      <alignment vertical="center"/>
    </xf>
    <xf numFmtId="167" fontId="29" fillId="0" borderId="0" xfId="0" applyNumberFormat="1" applyFont="1" applyFill="1" applyAlignment="1">
      <alignment/>
    </xf>
    <xf numFmtId="0" fontId="37" fillId="0" borderId="20" xfId="0" applyNumberFormat="1" applyFont="1" applyBorder="1" applyAlignment="1">
      <alignment/>
    </xf>
    <xf numFmtId="167" fontId="29" fillId="0" borderId="20" xfId="0" applyNumberFormat="1" applyFont="1" applyFill="1" applyBorder="1" applyAlignment="1">
      <alignment/>
    </xf>
    <xf numFmtId="0" fontId="37" fillId="0" borderId="0" xfId="0" applyFont="1" applyAlignment="1">
      <alignment/>
    </xf>
    <xf numFmtId="16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Alignment="1">
      <alignment horizontal="left"/>
    </xf>
    <xf numFmtId="49" fontId="29" fillId="0" borderId="0" xfId="0" applyNumberFormat="1" applyFont="1" applyFill="1" applyAlignment="1">
      <alignment/>
    </xf>
    <xf numFmtId="0" fontId="29" fillId="0" borderId="0" xfId="0" applyFont="1" applyFill="1" applyAlignment="1">
      <alignment wrapText="1"/>
    </xf>
    <xf numFmtId="0" fontId="0" fillId="0" borderId="0" xfId="0" applyFill="1" applyAlignment="1">
      <alignment horizontal="left"/>
    </xf>
    <xf numFmtId="0" fontId="30" fillId="0" borderId="0" xfId="0" applyFont="1" applyFill="1" applyAlignment="1">
      <alignment/>
    </xf>
    <xf numFmtId="49" fontId="30" fillId="0" borderId="0" xfId="0" applyNumberFormat="1" applyFont="1" applyFill="1" applyAlignment="1">
      <alignment/>
    </xf>
    <xf numFmtId="0" fontId="0" fillId="48" borderId="20" xfId="0" applyFont="1" applyFill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0" xfId="0" applyFont="1" applyFill="1" applyBorder="1" applyAlignment="1">
      <alignment horizontal="right"/>
    </xf>
    <xf numFmtId="0" fontId="30" fillId="38" borderId="20" xfId="0" applyFont="1" applyFill="1" applyBorder="1" applyAlignment="1">
      <alignment horizontal="center" vertical="center"/>
    </xf>
    <xf numFmtId="49" fontId="30" fillId="38" borderId="20" xfId="0" applyNumberFormat="1" applyFont="1" applyFill="1" applyBorder="1" applyAlignment="1">
      <alignment horizontal="center" vertical="center"/>
    </xf>
    <xf numFmtId="0" fontId="30" fillId="38" borderId="20" xfId="0" applyFont="1" applyFill="1" applyBorder="1" applyAlignment="1">
      <alignment vertical="center"/>
    </xf>
    <xf numFmtId="0" fontId="0" fillId="38" borderId="20" xfId="0" applyFill="1" applyBorder="1" applyAlignment="1">
      <alignment/>
    </xf>
    <xf numFmtId="0" fontId="30" fillId="0" borderId="20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/>
    </xf>
    <xf numFmtId="167" fontId="0" fillId="0" borderId="26" xfId="0" applyNumberFormat="1" applyFill="1" applyBorder="1" applyAlignment="1">
      <alignment/>
    </xf>
    <xf numFmtId="0" fontId="16" fillId="0" borderId="0" xfId="0" applyFont="1" applyFill="1" applyAlignment="1">
      <alignment/>
    </xf>
    <xf numFmtId="167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67" fontId="35" fillId="0" borderId="26" xfId="0" applyNumberFormat="1" applyFont="1" applyFill="1" applyBorder="1" applyAlignment="1">
      <alignment/>
    </xf>
    <xf numFmtId="0" fontId="16" fillId="0" borderId="0" xfId="0" applyFont="1" applyAlignment="1">
      <alignment/>
    </xf>
    <xf numFmtId="0" fontId="36" fillId="0" borderId="27" xfId="0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0" fontId="29" fillId="0" borderId="28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49" fontId="29" fillId="0" borderId="3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left" vertical="center" wrapText="1"/>
    </xf>
    <xf numFmtId="0" fontId="35" fillId="0" borderId="20" xfId="0" applyFont="1" applyBorder="1" applyAlignment="1">
      <alignment/>
    </xf>
    <xf numFmtId="0" fontId="29" fillId="0" borderId="29" xfId="0" applyFont="1" applyBorder="1" applyAlignment="1">
      <alignment horizontal="center" vertical="center"/>
    </xf>
    <xf numFmtId="49" fontId="29" fillId="0" borderId="30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vertical="center"/>
    </xf>
    <xf numFmtId="0" fontId="0" fillId="0" borderId="26" xfId="0" applyBorder="1" applyAlignment="1">
      <alignment/>
    </xf>
    <xf numFmtId="0" fontId="30" fillId="0" borderId="29" xfId="0" applyFont="1" applyBorder="1" applyAlignment="1">
      <alignment horizontal="center" vertical="center"/>
    </xf>
    <xf numFmtId="49" fontId="30" fillId="0" borderId="30" xfId="0" applyNumberFormat="1" applyFont="1" applyBorder="1" applyAlignment="1">
      <alignment horizontal="center" vertical="center"/>
    </xf>
    <xf numFmtId="0" fontId="30" fillId="0" borderId="20" xfId="0" applyFont="1" applyBorder="1" applyAlignment="1">
      <alignment vertical="center"/>
    </xf>
    <xf numFmtId="0" fontId="35" fillId="0" borderId="26" xfId="0" applyFont="1" applyBorder="1" applyAlignment="1">
      <alignment/>
    </xf>
    <xf numFmtId="0" fontId="29" fillId="0" borderId="31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29" fillId="0" borderId="33" xfId="0" applyFont="1" applyBorder="1" applyAlignment="1">
      <alignment vertical="center"/>
    </xf>
    <xf numFmtId="0" fontId="35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29" fillId="15" borderId="20" xfId="0" applyFont="1" applyFill="1" applyBorder="1" applyAlignment="1">
      <alignment horizontal="center"/>
    </xf>
    <xf numFmtId="0" fontId="29" fillId="15" borderId="20" xfId="0" applyFont="1" applyFill="1" applyBorder="1" applyAlignment="1">
      <alignment horizontal="center" vertical="center"/>
    </xf>
    <xf numFmtId="49" fontId="29" fillId="5" borderId="20" xfId="0" applyNumberFormat="1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right" vertical="center"/>
    </xf>
    <xf numFmtId="0" fontId="29" fillId="48" borderId="20" xfId="207" applyFont="1" applyFill="1" applyBorder="1" applyAlignment="1">
      <alignment horizontal="center" vertical="center" wrapText="1"/>
      <protection/>
    </xf>
    <xf numFmtId="0" fontId="29" fillId="48" borderId="20" xfId="206" applyFont="1" applyFill="1" applyBorder="1" applyAlignment="1">
      <alignment horizontal="left" vertical="center" wrapText="1"/>
      <protection/>
    </xf>
    <xf numFmtId="0" fontId="30" fillId="13" borderId="20" xfId="0" applyFont="1" applyFill="1" applyBorder="1" applyAlignment="1">
      <alignment horizontal="left" vertical="center" wrapText="1"/>
    </xf>
    <xf numFmtId="0" fontId="0" fillId="13" borderId="20" xfId="0" applyFill="1" applyBorder="1" applyAlignment="1">
      <alignment horizontal="left" vertical="center"/>
    </xf>
    <xf numFmtId="0" fontId="16" fillId="0" borderId="20" xfId="0" applyFont="1" applyBorder="1" applyAlignment="1">
      <alignment vertical="center"/>
    </xf>
    <xf numFmtId="0" fontId="29" fillId="11" borderId="20" xfId="0" applyFont="1" applyFill="1" applyBorder="1" applyAlignment="1">
      <alignment horizontal="center"/>
    </xf>
    <xf numFmtId="0" fontId="0" fillId="11" borderId="20" xfId="0" applyFill="1" applyBorder="1" applyAlignment="1">
      <alignment horizontal="left" vertical="center"/>
    </xf>
    <xf numFmtId="0" fontId="29" fillId="0" borderId="20" xfId="0" applyFont="1" applyFill="1" applyBorder="1" applyAlignment="1">
      <alignment horizontal="center"/>
    </xf>
    <xf numFmtId="0" fontId="29" fillId="5" borderId="20" xfId="0" applyFont="1" applyFill="1" applyBorder="1" applyAlignment="1">
      <alignment vertical="center" wrapText="1"/>
    </xf>
    <xf numFmtId="0" fontId="29" fillId="48" borderId="20" xfId="0" applyFont="1" applyFill="1" applyBorder="1" applyAlignment="1">
      <alignment horizontal="left" vertical="center"/>
    </xf>
    <xf numFmtId="0" fontId="30" fillId="0" borderId="20" xfId="0" applyFont="1" applyFill="1" applyBorder="1" applyAlignment="1">
      <alignment vertical="center" wrapText="1"/>
    </xf>
    <xf numFmtId="0" fontId="30" fillId="11" borderId="20" xfId="0" applyFont="1" applyFill="1" applyBorder="1" applyAlignment="1">
      <alignment vertical="center" wrapText="1"/>
    </xf>
    <xf numFmtId="0" fontId="29" fillId="13" borderId="2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left"/>
    </xf>
    <xf numFmtId="0" fontId="0" fillId="11" borderId="20" xfId="0" applyFont="1" applyFill="1" applyBorder="1" applyAlignment="1">
      <alignment/>
    </xf>
    <xf numFmtId="0" fontId="29" fillId="48" borderId="20" xfId="0" applyFont="1" applyFill="1" applyBorder="1" applyAlignment="1">
      <alignment horizontal="center" vertical="top" wrapText="1"/>
    </xf>
    <xf numFmtId="49" fontId="29" fillId="48" borderId="20" xfId="0" applyNumberFormat="1" applyFont="1" applyFill="1" applyBorder="1" applyAlignment="1">
      <alignment horizontal="center" vertical="top" wrapText="1"/>
    </xf>
    <xf numFmtId="0" fontId="29" fillId="0" borderId="20" xfId="0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left" vertical="center"/>
    </xf>
    <xf numFmtId="0" fontId="30" fillId="0" borderId="0" xfId="0" applyFont="1" applyFill="1" applyBorder="1" applyAlignment="1">
      <alignment vertical="top" wrapText="1"/>
    </xf>
    <xf numFmtId="0" fontId="29" fillId="0" borderId="24" xfId="0" applyFont="1" applyBorder="1" applyAlignment="1">
      <alignment horizontal="left" vertical="center" wrapText="1"/>
    </xf>
    <xf numFmtId="0" fontId="0" fillId="0" borderId="24" xfId="0" applyNumberFormat="1" applyBorder="1" applyAlignment="1">
      <alignment/>
    </xf>
    <xf numFmtId="0" fontId="30" fillId="0" borderId="24" xfId="0" applyFont="1" applyBorder="1" applyAlignment="1">
      <alignment vertical="top" wrapText="1"/>
    </xf>
    <xf numFmtId="0" fontId="30" fillId="0" borderId="24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7" fontId="35" fillId="0" borderId="2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0" fontId="29" fillId="0" borderId="0" xfId="0" applyFont="1" applyFill="1" applyBorder="1" applyAlignment="1">
      <alignment horizontal="right"/>
    </xf>
    <xf numFmtId="49" fontId="29" fillId="0" borderId="0" xfId="0" applyNumberFormat="1" applyFont="1" applyFill="1" applyBorder="1" applyAlignment="1">
      <alignment horizontal="left" indent="2"/>
    </xf>
    <xf numFmtId="0" fontId="29" fillId="0" borderId="0" xfId="0" applyFont="1" applyFill="1" applyBorder="1" applyAlignment="1">
      <alignment horizontal="right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right" vertical="center"/>
    </xf>
    <xf numFmtId="49" fontId="3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49" fontId="38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39" fillId="9" borderId="20" xfId="212" applyFont="1" applyFill="1" applyBorder="1" applyAlignment="1">
      <alignment horizontal="center" vertical="center"/>
      <protection/>
    </xf>
    <xf numFmtId="49" fontId="39" fillId="9" borderId="20" xfId="212" applyNumberFormat="1" applyFont="1" applyFill="1" applyBorder="1" applyAlignment="1">
      <alignment horizontal="center" vertical="center"/>
      <protection/>
    </xf>
    <xf numFmtId="0" fontId="30" fillId="9" borderId="20" xfId="212" applyFont="1" applyFill="1" applyBorder="1" applyAlignment="1">
      <alignment horizontal="left" vertical="center" wrapText="1"/>
      <protection/>
    </xf>
    <xf numFmtId="0" fontId="0" fillId="9" borderId="20" xfId="0" applyFont="1" applyFill="1" applyBorder="1" applyAlignment="1">
      <alignment vertical="center"/>
    </xf>
    <xf numFmtId="0" fontId="37" fillId="48" borderId="20" xfId="212" applyFont="1" applyFill="1" applyBorder="1" applyAlignment="1">
      <alignment horizontal="center" vertical="center"/>
      <protection/>
    </xf>
    <xf numFmtId="49" fontId="37" fillId="48" borderId="20" xfId="212" applyNumberFormat="1" applyFont="1" applyFill="1" applyBorder="1" applyAlignment="1">
      <alignment horizontal="center" vertical="center"/>
      <protection/>
    </xf>
    <xf numFmtId="0" fontId="29" fillId="48" borderId="20" xfId="212" applyFont="1" applyFill="1" applyBorder="1" applyAlignment="1">
      <alignment horizontal="left" vertical="center" wrapText="1"/>
      <protection/>
    </xf>
    <xf numFmtId="0" fontId="0" fillId="48" borderId="20" xfId="0" applyFont="1" applyFill="1" applyBorder="1" applyAlignment="1">
      <alignment vertical="center"/>
    </xf>
    <xf numFmtId="0" fontId="37" fillId="0" borderId="20" xfId="212" applyFont="1" applyFill="1" applyBorder="1" applyAlignment="1">
      <alignment horizontal="center" vertical="center"/>
      <protection/>
    </xf>
    <xf numFmtId="49" fontId="37" fillId="0" borderId="20" xfId="212" applyNumberFormat="1" applyFont="1" applyFill="1" applyBorder="1" applyAlignment="1">
      <alignment horizontal="center" vertical="center"/>
      <protection/>
    </xf>
    <xf numFmtId="0" fontId="30" fillId="9" borderId="20" xfId="212" applyFont="1" applyFill="1" applyBorder="1" applyAlignment="1">
      <alignment horizontal="center"/>
      <protection/>
    </xf>
    <xf numFmtId="49" fontId="30" fillId="9" borderId="20" xfId="212" applyNumberFormat="1" applyFont="1" applyFill="1" applyBorder="1" applyAlignment="1">
      <alignment horizontal="center"/>
      <protection/>
    </xf>
    <xf numFmtId="0" fontId="30" fillId="9" borderId="20" xfId="212" applyFont="1" applyFill="1" applyBorder="1" applyAlignment="1">
      <alignment horizontal="left" vertical="center"/>
      <protection/>
    </xf>
    <xf numFmtId="49" fontId="29" fillId="48" borderId="20" xfId="212" applyNumberFormat="1" applyFont="1" applyFill="1" applyBorder="1" applyAlignment="1">
      <alignment horizontal="center"/>
      <protection/>
    </xf>
    <xf numFmtId="0" fontId="29" fillId="48" borderId="20" xfId="212" applyFont="1" applyFill="1" applyBorder="1" applyAlignment="1">
      <alignment horizontal="left" vertical="center"/>
      <protection/>
    </xf>
    <xf numFmtId="0" fontId="30" fillId="48" borderId="20" xfId="212" applyFont="1" applyFill="1" applyBorder="1" applyAlignment="1">
      <alignment horizontal="left" vertical="center"/>
      <protection/>
    </xf>
    <xf numFmtId="0" fontId="0" fillId="48" borderId="25" xfId="0" applyFont="1" applyFill="1" applyBorder="1" applyAlignment="1">
      <alignment vertical="center"/>
    </xf>
    <xf numFmtId="0" fontId="0" fillId="15" borderId="20" xfId="0" applyFont="1" applyFill="1" applyBorder="1" applyAlignment="1">
      <alignment vertical="center"/>
    </xf>
    <xf numFmtId="49" fontId="29" fillId="48" borderId="20" xfId="0" applyNumberFormat="1" applyFont="1" applyFill="1" applyBorder="1" applyAlignment="1">
      <alignment horizontal="center" vertical="center"/>
    </xf>
    <xf numFmtId="0" fontId="29" fillId="9" borderId="20" xfId="0" applyFont="1" applyFill="1" applyBorder="1" applyAlignment="1">
      <alignment horizontal="center" vertical="center"/>
    </xf>
    <xf numFmtId="49" fontId="40" fillId="9" borderId="20" xfId="0" applyNumberFormat="1" applyFont="1" applyFill="1" applyBorder="1" applyAlignment="1">
      <alignment horizontal="center" vertical="center"/>
    </xf>
    <xf numFmtId="0" fontId="30" fillId="0" borderId="20" xfId="212" applyFont="1" applyBorder="1" applyAlignment="1">
      <alignment horizontal="left" vertical="center" wrapText="1"/>
      <protection/>
    </xf>
    <xf numFmtId="0" fontId="29" fillId="48" borderId="0" xfId="0" applyFont="1" applyFill="1" applyAlignment="1">
      <alignment horizontal="center"/>
    </xf>
    <xf numFmtId="0" fontId="29" fillId="48" borderId="0" xfId="0" applyFont="1" applyFill="1" applyAlignment="1">
      <alignment/>
    </xf>
    <xf numFmtId="0" fontId="30" fillId="48" borderId="0" xfId="0" applyFont="1" applyFill="1" applyAlignment="1">
      <alignment horizontal="left" vertical="center"/>
    </xf>
    <xf numFmtId="0" fontId="29" fillId="48" borderId="0" xfId="0" applyFont="1" applyFill="1" applyAlignment="1">
      <alignment horizontal="center" vertical="center"/>
    </xf>
    <xf numFmtId="0" fontId="29" fillId="48" borderId="0" xfId="0" applyFont="1" applyFill="1" applyAlignment="1">
      <alignment horizontal="right"/>
    </xf>
    <xf numFmtId="0" fontId="29" fillId="48" borderId="20" xfId="156" applyNumberFormat="1" applyFont="1" applyFill="1" applyBorder="1" applyAlignment="1" applyProtection="1">
      <alignment horizontal="center" vertical="top" wrapText="1"/>
      <protection/>
    </xf>
    <xf numFmtId="0" fontId="29" fillId="48" borderId="20" xfId="156" applyNumberFormat="1" applyFont="1" applyFill="1" applyBorder="1" applyAlignment="1" applyProtection="1">
      <alignment horizontal="left" vertical="top" wrapText="1"/>
      <protection/>
    </xf>
    <xf numFmtId="0" fontId="29" fillId="15" borderId="20" xfId="0" applyFont="1" applyFill="1" applyBorder="1" applyAlignment="1">
      <alignment horizontal="center" wrapText="1"/>
    </xf>
    <xf numFmtId="0" fontId="29" fillId="15" borderId="20" xfId="207" applyFont="1" applyFill="1" applyBorder="1" applyAlignment="1">
      <alignment horizontal="center" vertical="top" wrapText="1"/>
      <protection/>
    </xf>
    <xf numFmtId="0" fontId="30" fillId="15" borderId="20" xfId="206" applyFont="1" applyFill="1" applyBorder="1" applyAlignment="1">
      <alignment horizontal="left" vertical="top" wrapText="1"/>
      <protection/>
    </xf>
    <xf numFmtId="0" fontId="29" fillId="15" borderId="20" xfId="0" applyFont="1" applyFill="1" applyBorder="1" applyAlignment="1">
      <alignment horizontal="center" vertical="top" wrapText="1"/>
    </xf>
    <xf numFmtId="0" fontId="29" fillId="15" borderId="20" xfId="156" applyNumberFormat="1" applyFont="1" applyFill="1" applyBorder="1" applyAlignment="1" applyProtection="1">
      <alignment horizontal="center" vertical="top" wrapText="1"/>
      <protection/>
    </xf>
    <xf numFmtId="0" fontId="29" fillId="15" borderId="20" xfId="0" applyFont="1" applyFill="1" applyBorder="1" applyAlignment="1">
      <alignment vertical="center"/>
    </xf>
    <xf numFmtId="0" fontId="29" fillId="48" borderId="20" xfId="155" applyNumberFormat="1" applyFont="1" applyFill="1" applyBorder="1" applyAlignment="1" applyProtection="1">
      <alignment horizontal="center" vertical="top" wrapText="1"/>
      <protection/>
    </xf>
    <xf numFmtId="0" fontId="29" fillId="48" borderId="20" xfId="155" applyNumberFormat="1" applyFont="1" applyFill="1" applyBorder="1" applyAlignment="1" applyProtection="1">
      <alignment horizontal="left" vertical="top" wrapText="1"/>
      <protection/>
    </xf>
    <xf numFmtId="0" fontId="29" fillId="3" borderId="20" xfId="207" applyFont="1" applyFill="1" applyBorder="1" applyAlignment="1">
      <alignment horizontal="center" vertical="top" wrapText="1"/>
      <protection/>
    </xf>
    <xf numFmtId="0" fontId="30" fillId="3" borderId="20" xfId="206" applyFont="1" applyFill="1" applyBorder="1" applyAlignment="1">
      <alignment horizontal="left" vertical="top" wrapText="1"/>
      <protection/>
    </xf>
    <xf numFmtId="0" fontId="29" fillId="3" borderId="20" xfId="0" applyFont="1" applyFill="1" applyBorder="1" applyAlignment="1">
      <alignment vertical="center"/>
    </xf>
    <xf numFmtId="0" fontId="29" fillId="38" borderId="20" xfId="207" applyFont="1" applyFill="1" applyBorder="1" applyAlignment="1">
      <alignment horizontal="center" vertical="top" wrapText="1"/>
      <protection/>
    </xf>
    <xf numFmtId="0" fontId="30" fillId="38" borderId="20" xfId="206" applyFont="1" applyFill="1" applyBorder="1" applyAlignment="1">
      <alignment horizontal="left" vertical="top" wrapText="1"/>
      <protection/>
    </xf>
    <xf numFmtId="0" fontId="29" fillId="38" borderId="20" xfId="0" applyFont="1" applyFill="1" applyBorder="1" applyAlignment="1">
      <alignment vertical="center"/>
    </xf>
    <xf numFmtId="0" fontId="29" fillId="38" borderId="20" xfId="206" applyFont="1" applyFill="1" applyBorder="1" applyAlignment="1">
      <alignment horizontal="left" vertical="top" wrapText="1"/>
      <protection/>
    </xf>
    <xf numFmtId="0" fontId="30" fillId="48" borderId="20" xfId="0" applyFont="1" applyFill="1" applyBorder="1" applyAlignment="1">
      <alignment horizontal="center" vertical="top" wrapText="1"/>
    </xf>
    <xf numFmtId="0" fontId="30" fillId="13" borderId="20" xfId="0" applyFont="1" applyFill="1" applyBorder="1" applyAlignment="1">
      <alignment vertical="center" wrapText="1"/>
    </xf>
    <xf numFmtId="0" fontId="29" fillId="13" borderId="20" xfId="0" applyFont="1" applyFill="1" applyBorder="1" applyAlignment="1">
      <alignment vertical="center"/>
    </xf>
    <xf numFmtId="0" fontId="30" fillId="0" borderId="20" xfId="0" applyFont="1" applyBorder="1" applyAlignment="1">
      <alignment vertical="center" wrapText="1"/>
    </xf>
    <xf numFmtId="0" fontId="16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30" fillId="0" borderId="24" xfId="0" applyFont="1" applyFill="1" applyBorder="1" applyAlignment="1">
      <alignment vertical="center" wrapText="1"/>
    </xf>
    <xf numFmtId="0" fontId="16" fillId="0" borderId="24" xfId="0" applyNumberFormat="1" applyFont="1" applyBorder="1" applyAlignment="1">
      <alignment/>
    </xf>
    <xf numFmtId="0" fontId="30" fillId="0" borderId="0" xfId="0" applyFont="1" applyFill="1" applyAlignment="1">
      <alignment wrapText="1"/>
    </xf>
    <xf numFmtId="0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/>
    </xf>
    <xf numFmtId="0" fontId="26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/>
    </xf>
    <xf numFmtId="0" fontId="29" fillId="0" borderId="0" xfId="0" applyNumberFormat="1" applyFont="1" applyFill="1" applyAlignment="1">
      <alignment horizontal="right"/>
    </xf>
    <xf numFmtId="0" fontId="29" fillId="11" borderId="20" xfId="0" applyNumberFormat="1" applyFont="1" applyFill="1" applyBorder="1" applyAlignment="1">
      <alignment horizontal="center" vertical="top" wrapText="1"/>
    </xf>
    <xf numFmtId="0" fontId="30" fillId="11" borderId="20" xfId="0" applyNumberFormat="1" applyFont="1" applyFill="1" applyBorder="1" applyAlignment="1">
      <alignment vertical="top" wrapText="1"/>
    </xf>
    <xf numFmtId="0" fontId="0" fillId="11" borderId="2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horizontal="center" vertical="top" wrapText="1"/>
    </xf>
    <xf numFmtId="0" fontId="30" fillId="0" borderId="0" xfId="0" applyNumberFormat="1" applyFont="1" applyFill="1" applyBorder="1" applyAlignment="1">
      <alignment vertical="top" wrapText="1"/>
    </xf>
    <xf numFmtId="0" fontId="0" fillId="0" borderId="20" xfId="0" applyNumberFormat="1" applyFont="1" applyFill="1" applyBorder="1" applyAlignment="1">
      <alignment/>
    </xf>
    <xf numFmtId="0" fontId="29" fillId="0" borderId="0" xfId="0" applyNumberFormat="1" applyFont="1" applyFill="1" applyBorder="1" applyAlignment="1">
      <alignment vertical="top" wrapText="1"/>
    </xf>
    <xf numFmtId="0" fontId="0" fillId="0" borderId="0" xfId="0" applyNumberFormat="1" applyFont="1" applyFill="1" applyBorder="1" applyAlignment="1">
      <alignment/>
    </xf>
    <xf numFmtId="49" fontId="29" fillId="0" borderId="0" xfId="0" applyNumberFormat="1" applyFont="1" applyFill="1" applyBorder="1" applyAlignment="1">
      <alignment horizontal="center" vertical="top" wrapText="1"/>
    </xf>
    <xf numFmtId="0" fontId="29" fillId="48" borderId="20" xfId="0" applyNumberFormat="1" applyFont="1" applyFill="1" applyBorder="1" applyAlignment="1">
      <alignment horizontal="center" vertical="top" wrapText="1"/>
    </xf>
    <xf numFmtId="0" fontId="30" fillId="13" borderId="20" xfId="0" applyNumberFormat="1" applyFont="1" applyFill="1" applyBorder="1" applyAlignment="1">
      <alignment vertical="top" wrapText="1"/>
    </xf>
    <xf numFmtId="0" fontId="0" fillId="13" borderId="20" xfId="0" applyNumberFormat="1" applyFont="1" applyFill="1" applyBorder="1" applyAlignment="1">
      <alignment/>
    </xf>
    <xf numFmtId="0" fontId="30" fillId="0" borderId="0" xfId="0" applyNumberFormat="1" applyFont="1" applyFill="1" applyBorder="1" applyAlignment="1">
      <alignment horizontal="left" vertical="center"/>
    </xf>
    <xf numFmtId="0" fontId="26" fillId="0" borderId="0" xfId="0" applyNumberFormat="1" applyFont="1" applyFill="1" applyAlignment="1">
      <alignment/>
    </xf>
    <xf numFmtId="0" fontId="29" fillId="0" borderId="0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Alignment="1">
      <alignment horizontal="left"/>
    </xf>
    <xf numFmtId="0" fontId="29" fillId="11" borderId="20" xfId="0" applyNumberFormat="1" applyFont="1" applyFill="1" applyBorder="1" applyAlignment="1">
      <alignment vertical="top" wrapText="1"/>
    </xf>
    <xf numFmtId="49" fontId="29" fillId="11" borderId="20" xfId="0" applyNumberFormat="1" applyFont="1" applyFill="1" applyBorder="1" applyAlignment="1">
      <alignment vertical="top" wrapText="1"/>
    </xf>
    <xf numFmtId="49" fontId="29" fillId="0" borderId="20" xfId="0" applyNumberFormat="1" applyFont="1" applyFill="1" applyBorder="1" applyAlignment="1">
      <alignment vertical="top" wrapText="1"/>
    </xf>
    <xf numFmtId="0" fontId="29" fillId="0" borderId="0" xfId="0" applyNumberFormat="1" applyFont="1" applyFill="1" applyAlignment="1">
      <alignment/>
    </xf>
    <xf numFmtId="0" fontId="29" fillId="0" borderId="24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30" fillId="11" borderId="20" xfId="0" applyFont="1" applyFill="1" applyBorder="1" applyAlignment="1">
      <alignment horizontal="center" vertical="top" wrapText="1"/>
    </xf>
    <xf numFmtId="49" fontId="30" fillId="11" borderId="20" xfId="0" applyNumberFormat="1" applyFont="1" applyFill="1" applyBorder="1" applyAlignment="1">
      <alignment horizontal="center" vertical="top" wrapText="1"/>
    </xf>
    <xf numFmtId="0" fontId="0" fillId="11" borderId="20" xfId="0" applyFill="1" applyBorder="1" applyAlignment="1">
      <alignment horizontal="center"/>
    </xf>
    <xf numFmtId="0" fontId="29" fillId="11" borderId="20" xfId="0" applyFont="1" applyFill="1" applyBorder="1" applyAlignment="1">
      <alignment horizontal="center" vertical="top" wrapText="1"/>
    </xf>
    <xf numFmtId="49" fontId="29" fillId="11" borderId="20" xfId="0" applyNumberFormat="1" applyFont="1" applyFill="1" applyBorder="1" applyAlignment="1">
      <alignment horizontal="center" vertical="top" wrapText="1"/>
    </xf>
    <xf numFmtId="0" fontId="29" fillId="11" borderId="20" xfId="0" applyFont="1" applyFill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0" xfId="0" applyNumberFormat="1" applyFill="1" applyAlignment="1">
      <alignment horizontal="center"/>
    </xf>
    <xf numFmtId="0" fontId="29" fillId="0" borderId="0" xfId="0" applyFont="1" applyFill="1" applyAlignment="1">
      <alignment horizontal="center"/>
    </xf>
    <xf numFmtId="49" fontId="29" fillId="0" borderId="0" xfId="0" applyNumberFormat="1" applyFont="1" applyFill="1" applyAlignment="1">
      <alignment horizontal="center"/>
    </xf>
    <xf numFmtId="0" fontId="0" fillId="11" borderId="20" xfId="0" applyFill="1" applyBorder="1" applyAlignment="1">
      <alignment horizontal="right" vertical="center" wrapText="1"/>
    </xf>
    <xf numFmtId="0" fontId="0" fillId="0" borderId="20" xfId="0" applyFill="1" applyBorder="1" applyAlignment="1">
      <alignment horizontal="right" vertical="center" wrapText="1"/>
    </xf>
    <xf numFmtId="0" fontId="16" fillId="0" borderId="20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horizontal="right" vertical="center" wrapText="1"/>
    </xf>
    <xf numFmtId="0" fontId="16" fillId="0" borderId="20" xfId="0" applyFont="1" applyFill="1" applyBorder="1" applyAlignment="1">
      <alignment/>
    </xf>
    <xf numFmtId="0" fontId="16" fillId="48" borderId="20" xfId="0" applyFont="1" applyFill="1" applyBorder="1" applyAlignment="1">
      <alignment/>
    </xf>
    <xf numFmtId="0" fontId="29" fillId="38" borderId="20" xfId="0" applyFont="1" applyFill="1" applyBorder="1" applyAlignment="1">
      <alignment horizontal="center" vertical="top" wrapText="1"/>
    </xf>
    <xf numFmtId="49" fontId="29" fillId="38" borderId="20" xfId="0" applyNumberFormat="1" applyFont="1" applyFill="1" applyBorder="1" applyAlignment="1">
      <alignment horizontal="center" vertical="top" wrapText="1"/>
    </xf>
    <xf numFmtId="0" fontId="37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167" fontId="30" fillId="0" borderId="22" xfId="0" applyNumberFormat="1" applyFont="1" applyFill="1" applyBorder="1" applyAlignment="1">
      <alignment/>
    </xf>
    <xf numFmtId="0" fontId="30" fillId="11" borderId="20" xfId="0" applyFont="1" applyFill="1" applyBorder="1" applyAlignment="1">
      <alignment horizontal="left" wrapText="1"/>
    </xf>
    <xf numFmtId="0" fontId="29" fillId="11" borderId="20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horizontal="left" vertical="top" wrapText="1"/>
    </xf>
    <xf numFmtId="49" fontId="29" fillId="0" borderId="0" xfId="209" applyNumberFormat="1" applyFont="1" applyFill="1">
      <alignment/>
      <protection/>
    </xf>
    <xf numFmtId="0" fontId="29" fillId="0" borderId="0" xfId="209" applyFont="1" applyFill="1">
      <alignment/>
      <protection/>
    </xf>
    <xf numFmtId="0" fontId="26" fillId="0" borderId="0" xfId="209" applyFont="1" applyFill="1">
      <alignment/>
      <protection/>
    </xf>
    <xf numFmtId="0" fontId="30" fillId="0" borderId="20" xfId="209" applyFont="1" applyBorder="1" applyAlignment="1">
      <alignment vertical="center"/>
      <protection/>
    </xf>
    <xf numFmtId="0" fontId="29" fillId="0" borderId="20" xfId="209" applyFont="1" applyBorder="1">
      <alignment/>
      <protection/>
    </xf>
    <xf numFmtId="0" fontId="30" fillId="0" borderId="20" xfId="209" applyFont="1" applyFill="1" applyBorder="1" applyAlignment="1">
      <alignment vertical="center"/>
      <protection/>
    </xf>
    <xf numFmtId="0" fontId="29" fillId="0" borderId="0" xfId="209" applyFont="1">
      <alignment/>
      <protection/>
    </xf>
    <xf numFmtId="0" fontId="37" fillId="0" borderId="20" xfId="209" applyFont="1" applyBorder="1">
      <alignment/>
      <protection/>
    </xf>
    <xf numFmtId="0" fontId="30" fillId="3" borderId="0" xfId="0" applyFont="1" applyFill="1" applyAlignment="1">
      <alignment/>
    </xf>
    <xf numFmtId="49" fontId="30" fillId="48" borderId="0" xfId="0" applyNumberFormat="1" applyFont="1" applyFill="1" applyAlignment="1">
      <alignment/>
    </xf>
    <xf numFmtId="0" fontId="0" fillId="48" borderId="0" xfId="0" applyFont="1" applyFill="1" applyAlignment="1">
      <alignment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39" fillId="0" borderId="20" xfId="0" applyFont="1" applyFill="1" applyBorder="1" applyAlignment="1">
      <alignment horizontal="center" vertical="center"/>
    </xf>
    <xf numFmtId="0" fontId="47" fillId="0" borderId="34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vertical="center"/>
    </xf>
    <xf numFmtId="0" fontId="37" fillId="0" borderId="0" xfId="0" applyFont="1" applyAlignment="1">
      <alignment horizontal="center" vertical="center"/>
    </xf>
    <xf numFmtId="167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48" fillId="0" borderId="0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37" fillId="0" borderId="0" xfId="0" applyFont="1" applyBorder="1" applyAlignment="1">
      <alignment/>
    </xf>
    <xf numFmtId="0" fontId="50" fillId="0" borderId="0" xfId="0" applyFont="1" applyAlignment="1">
      <alignment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/>
    </xf>
    <xf numFmtId="1" fontId="39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/>
    </xf>
    <xf numFmtId="1" fontId="37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Alignment="1">
      <alignment/>
    </xf>
    <xf numFmtId="0" fontId="37" fillId="0" borderId="0" xfId="0" applyFont="1" applyAlignment="1">
      <alignment horizontal="center"/>
    </xf>
    <xf numFmtId="0" fontId="52" fillId="0" borderId="0" xfId="0" applyFont="1" applyAlignment="1">
      <alignment/>
    </xf>
    <xf numFmtId="167" fontId="39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67" fontId="37" fillId="0" borderId="0" xfId="0" applyNumberFormat="1" applyFont="1" applyAlignment="1">
      <alignment horizontal="center" vertical="center"/>
    </xf>
    <xf numFmtId="0" fontId="16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/>
    </xf>
    <xf numFmtId="0" fontId="27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0" fontId="29" fillId="0" borderId="20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29" fillId="0" borderId="20" xfId="0" applyFont="1" applyBorder="1" applyAlignment="1">
      <alignment/>
    </xf>
    <xf numFmtId="0" fontId="29" fillId="0" borderId="2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54" fillId="0" borderId="35" xfId="0" applyFont="1" applyBorder="1" applyAlignment="1">
      <alignment horizontal="center" vertical="center" wrapText="1"/>
    </xf>
    <xf numFmtId="0" fontId="29" fillId="61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54" fillId="61" borderId="37" xfId="0" applyFont="1" applyFill="1" applyBorder="1" applyAlignment="1">
      <alignment horizontal="center" vertical="center" wrapText="1"/>
    </xf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167" fontId="0" fillId="0" borderId="41" xfId="0" applyNumberFormat="1" applyFill="1" applyBorder="1" applyAlignment="1">
      <alignment/>
    </xf>
    <xf numFmtId="0" fontId="29" fillId="0" borderId="41" xfId="209" applyFont="1" applyFill="1" applyBorder="1">
      <alignment/>
      <protection/>
    </xf>
    <xf numFmtId="0" fontId="29" fillId="62" borderId="41" xfId="209" applyFont="1" applyFill="1" applyBorder="1">
      <alignment/>
      <protection/>
    </xf>
    <xf numFmtId="0" fontId="31" fillId="63" borderId="41" xfId="210" applyFont="1" applyFill="1" applyBorder="1" applyAlignment="1" applyProtection="1">
      <alignment horizontal="center" vertical="center"/>
      <protection/>
    </xf>
    <xf numFmtId="0" fontId="31" fillId="63" borderId="41" xfId="210" applyFont="1" applyFill="1" applyBorder="1" applyAlignment="1" applyProtection="1">
      <alignment horizontal="center" vertical="center" wrapText="1"/>
      <protection/>
    </xf>
    <xf numFmtId="0" fontId="31" fillId="63" borderId="41" xfId="0" applyFont="1" applyFill="1" applyBorder="1" applyAlignment="1" applyProtection="1">
      <alignment horizontal="center" vertical="center" wrapText="1"/>
      <protection/>
    </xf>
    <xf numFmtId="0" fontId="31" fillId="63" borderId="41" xfId="210" applyFont="1" applyFill="1" applyBorder="1" applyAlignment="1" applyProtection="1">
      <alignment horizontal="left" vertical="center"/>
      <protection/>
    </xf>
    <xf numFmtId="0" fontId="29" fillId="0" borderId="41" xfId="210" applyNumberFormat="1" applyFont="1" applyBorder="1" applyAlignment="1" applyProtection="1">
      <alignment horizontal="right"/>
      <protection locked="0"/>
    </xf>
    <xf numFmtId="0" fontId="29" fillId="0" borderId="41" xfId="210" applyNumberFormat="1" applyFont="1" applyFill="1" applyBorder="1" applyAlignment="1" applyProtection="1">
      <alignment horizontal="right"/>
      <protection locked="0"/>
    </xf>
    <xf numFmtId="0" fontId="29" fillId="64" borderId="41" xfId="210" applyNumberFormat="1" applyFont="1" applyFill="1" applyBorder="1" applyAlignment="1" applyProtection="1">
      <alignment horizontal="right"/>
      <protection/>
    </xf>
    <xf numFmtId="0" fontId="29" fillId="63" borderId="41" xfId="210" applyNumberFormat="1" applyFont="1" applyFill="1" applyBorder="1" applyAlignment="1" applyProtection="1">
      <alignment horizontal="right"/>
      <protection/>
    </xf>
    <xf numFmtId="0" fontId="29" fillId="65" borderId="41" xfId="210" applyNumberFormat="1" applyFont="1" applyFill="1" applyBorder="1" applyAlignment="1" applyProtection="1">
      <alignment horizontal="right"/>
      <protection/>
    </xf>
    <xf numFmtId="0" fontId="29" fillId="0" borderId="41" xfId="0" applyNumberFormat="1" applyFont="1" applyBorder="1" applyAlignment="1" applyProtection="1">
      <alignment horizontal="right"/>
      <protection locked="0"/>
    </xf>
    <xf numFmtId="16" fontId="31" fillId="63" borderId="41" xfId="210" applyNumberFormat="1" applyFont="1" applyFill="1" applyBorder="1" applyAlignment="1" applyProtection="1">
      <alignment horizontal="center" vertical="center"/>
      <protection/>
    </xf>
    <xf numFmtId="0" fontId="29" fillId="0" borderId="41" xfId="210" applyNumberFormat="1" applyFont="1" applyBorder="1" applyProtection="1">
      <alignment/>
      <protection locked="0"/>
    </xf>
    <xf numFmtId="0" fontId="29" fillId="0" borderId="41" xfId="0" applyNumberFormat="1" applyFont="1" applyBorder="1" applyAlignment="1" applyProtection="1">
      <alignment/>
      <protection locked="0"/>
    </xf>
    <xf numFmtId="0" fontId="29" fillId="0" borderId="41" xfId="210" applyNumberFormat="1" applyFont="1" applyFill="1" applyBorder="1" applyAlignment="1" applyProtection="1">
      <alignment horizontal="right"/>
      <protection/>
    </xf>
    <xf numFmtId="0" fontId="29" fillId="63" borderId="41" xfId="210" applyNumberFormat="1" applyFont="1" applyFill="1" applyBorder="1" applyAlignment="1" applyProtection="1">
      <alignment horizontal="right"/>
      <protection locked="0"/>
    </xf>
    <xf numFmtId="0" fontId="29" fillId="0" borderId="41" xfId="210" applyNumberFormat="1" applyFont="1" applyFill="1" applyBorder="1" applyProtection="1">
      <alignment/>
      <protection locked="0"/>
    </xf>
    <xf numFmtId="0" fontId="29" fillId="0" borderId="41" xfId="0" applyNumberFormat="1" applyFont="1" applyFill="1" applyBorder="1" applyAlignment="1" applyProtection="1">
      <alignment/>
      <protection locked="0"/>
    </xf>
    <xf numFmtId="0" fontId="31" fillId="63" borderId="41" xfId="210" applyFont="1" applyFill="1" applyBorder="1" applyAlignment="1" applyProtection="1">
      <alignment vertical="center" wrapText="1"/>
      <protection/>
    </xf>
    <xf numFmtId="0" fontId="31" fillId="63" borderId="41" xfId="210" applyFont="1" applyFill="1" applyBorder="1" applyAlignment="1" applyProtection="1">
      <alignment horizontal="left" vertical="center"/>
      <protection locked="0"/>
    </xf>
    <xf numFmtId="0" fontId="31" fillId="63" borderId="41" xfId="210" applyFont="1" applyFill="1" applyBorder="1" applyAlignment="1" applyProtection="1">
      <alignment horizontal="left" vertical="center" wrapText="1"/>
      <protection locked="0"/>
    </xf>
    <xf numFmtId="0" fontId="31" fillId="63" borderId="41" xfId="210" applyFont="1" applyFill="1" applyBorder="1" applyAlignment="1" applyProtection="1">
      <alignment vertical="center"/>
      <protection/>
    </xf>
    <xf numFmtId="0" fontId="32" fillId="64" borderId="41" xfId="210" applyNumberFormat="1" applyFont="1" applyFill="1" applyBorder="1" applyAlignment="1" applyProtection="1">
      <alignment horizontal="right"/>
      <protection/>
    </xf>
    <xf numFmtId="0" fontId="32" fillId="65" borderId="41" xfId="210" applyNumberFormat="1" applyFont="1" applyFill="1" applyBorder="1" applyAlignment="1" applyProtection="1">
      <alignment horizontal="right"/>
      <protection/>
    </xf>
    <xf numFmtId="0" fontId="31" fillId="0" borderId="0" xfId="210" applyFont="1" applyAlignment="1" applyProtection="1">
      <alignment vertical="center"/>
      <protection/>
    </xf>
    <xf numFmtId="0" fontId="31" fillId="0" borderId="0" xfId="210" applyFont="1" applyProtection="1">
      <alignment/>
      <protection/>
    </xf>
    <xf numFmtId="0" fontId="31" fillId="0" borderId="0" xfId="210" applyFont="1" applyBorder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3" fontId="59" fillId="0" borderId="0" xfId="208" applyNumberFormat="1" applyFont="1" applyFill="1" applyBorder="1" applyAlignment="1" applyProtection="1">
      <alignment wrapText="1"/>
      <protection/>
    </xf>
    <xf numFmtId="3" fontId="59" fillId="0" borderId="0" xfId="208" applyNumberFormat="1" applyFont="1" applyFill="1" applyBorder="1" applyAlignment="1" applyProtection="1">
      <alignment horizontal="right" wrapText="1"/>
      <protection/>
    </xf>
    <xf numFmtId="3" fontId="31" fillId="0" borderId="0" xfId="0" applyNumberFormat="1" applyFont="1" applyBorder="1" applyAlignment="1" applyProtection="1">
      <alignment/>
      <protection/>
    </xf>
    <xf numFmtId="0" fontId="29" fillId="0" borderId="0" xfId="0" applyFont="1" applyAlignment="1" applyProtection="1">
      <alignment horizontal="center"/>
      <protection/>
    </xf>
    <xf numFmtId="0" fontId="23" fillId="0" borderId="0" xfId="185" applyFont="1">
      <alignment/>
      <protection/>
    </xf>
    <xf numFmtId="0" fontId="34" fillId="0" borderId="0" xfId="185" applyFont="1" applyBorder="1">
      <alignment/>
      <protection/>
    </xf>
    <xf numFmtId="0" fontId="61" fillId="0" borderId="0" xfId="185" applyFont="1" applyBorder="1">
      <alignment/>
      <protection/>
    </xf>
    <xf numFmtId="0" fontId="0" fillId="0" borderId="0" xfId="185" applyFont="1">
      <alignment/>
      <protection/>
    </xf>
    <xf numFmtId="0" fontId="0" fillId="0" borderId="0" xfId="185" applyFont="1" applyBorder="1">
      <alignment/>
      <protection/>
    </xf>
    <xf numFmtId="0" fontId="29" fillId="0" borderId="0" xfId="185" applyFont="1" applyBorder="1" applyAlignment="1">
      <alignment horizontal="right"/>
      <protection/>
    </xf>
    <xf numFmtId="0" fontId="6" fillId="0" borderId="4" xfId="227" applyFont="1" applyFill="1" applyBorder="1" applyAlignment="1">
      <alignment/>
    </xf>
    <xf numFmtId="0" fontId="6" fillId="0" borderId="4" xfId="227" applyFont="1" applyFill="1" applyBorder="1" applyAlignment="1">
      <alignment vertical="center" wrapText="1"/>
    </xf>
    <xf numFmtId="0" fontId="6" fillId="0" borderId="4" xfId="227" applyFont="1" applyFill="1" applyBorder="1" applyAlignment="1">
      <alignment horizontal="center" vertical="center" wrapText="1"/>
    </xf>
    <xf numFmtId="0" fontId="6" fillId="66" borderId="4" xfId="227" applyFont="1" applyFill="1" applyBorder="1" applyAlignment="1">
      <alignment vertical="center" wrapText="1"/>
    </xf>
    <xf numFmtId="49" fontId="0" fillId="0" borderId="0" xfId="185" applyNumberFormat="1" applyFont="1" applyAlignment="1">
      <alignment vertical="top" wrapText="1"/>
      <protection/>
    </xf>
    <xf numFmtId="0" fontId="0" fillId="0" borderId="0" xfId="185" applyFont="1" applyAlignment="1">
      <alignment vertical="top" wrapText="1"/>
      <protection/>
    </xf>
    <xf numFmtId="0" fontId="29" fillId="66" borderId="41" xfId="0" applyFont="1" applyFill="1" applyBorder="1" applyAlignment="1">
      <alignment horizontal="center" vertical="center" wrapText="1"/>
    </xf>
    <xf numFmtId="49" fontId="29" fillId="66" borderId="41" xfId="0" applyNumberFormat="1" applyFont="1" applyFill="1" applyBorder="1" applyAlignment="1">
      <alignment horizontal="center" vertical="center" wrapText="1"/>
    </xf>
    <xf numFmtId="0" fontId="29" fillId="66" borderId="41" xfId="0" applyFont="1" applyFill="1" applyBorder="1" applyAlignment="1">
      <alignment vertical="top" wrapText="1"/>
    </xf>
    <xf numFmtId="0" fontId="29" fillId="66" borderId="41" xfId="0" applyNumberFormat="1" applyFont="1" applyFill="1" applyBorder="1" applyAlignment="1">
      <alignment horizontal="center" vertical="top" wrapText="1"/>
    </xf>
    <xf numFmtId="49" fontId="29" fillId="66" borderId="41" xfId="0" applyNumberFormat="1" applyFont="1" applyFill="1" applyBorder="1" applyAlignment="1">
      <alignment horizontal="center" vertical="top" wrapText="1"/>
    </xf>
    <xf numFmtId="0" fontId="29" fillId="66" borderId="41" xfId="0" applyNumberFormat="1" applyFont="1" applyFill="1" applyBorder="1" applyAlignment="1">
      <alignment vertical="top" wrapText="1"/>
    </xf>
    <xf numFmtId="0" fontId="30" fillId="67" borderId="41" xfId="0" applyFont="1" applyFill="1" applyBorder="1" applyAlignment="1">
      <alignment vertical="center" wrapText="1"/>
    </xf>
    <xf numFmtId="0" fontId="29" fillId="66" borderId="20" xfId="0" applyNumberFormat="1" applyFont="1" applyFill="1" applyBorder="1" applyAlignment="1">
      <alignment horizontal="center" vertical="top" wrapText="1"/>
    </xf>
    <xf numFmtId="0" fontId="29" fillId="66" borderId="20" xfId="0" applyNumberFormat="1" applyFont="1" applyFill="1" applyBorder="1" applyAlignment="1">
      <alignment vertical="top" wrapText="1"/>
    </xf>
    <xf numFmtId="0" fontId="29" fillId="66" borderId="41" xfId="0" applyFont="1" applyFill="1" applyBorder="1" applyAlignment="1">
      <alignment horizontal="center" vertical="top" wrapText="1"/>
    </xf>
    <xf numFmtId="0" fontId="29" fillId="66" borderId="41" xfId="0" applyFont="1" applyFill="1" applyBorder="1" applyAlignment="1">
      <alignment horizontal="left" vertical="center" wrapText="1"/>
    </xf>
    <xf numFmtId="0" fontId="29" fillId="0" borderId="20" xfId="210" applyNumberFormat="1" applyFont="1" applyBorder="1" applyAlignment="1" applyProtection="1">
      <alignment horizontal="right"/>
      <protection locked="0"/>
    </xf>
    <xf numFmtId="0" fontId="6" fillId="0" borderId="4" xfId="157" applyNumberFormat="1" applyFill="1" applyAlignment="1" applyProtection="1">
      <alignment/>
      <protection/>
    </xf>
    <xf numFmtId="0" fontId="28" fillId="0" borderId="20" xfId="0" applyFont="1" applyBorder="1" applyAlignment="1">
      <alignment wrapText="1"/>
    </xf>
    <xf numFmtId="0" fontId="28" fillId="0" borderId="20" xfId="0" applyFont="1" applyBorder="1" applyAlignment="1">
      <alignment horizontal="left" wrapText="1"/>
    </xf>
    <xf numFmtId="49" fontId="62" fillId="68" borderId="42" xfId="0" applyNumberFormat="1" applyFont="1" applyFill="1" applyBorder="1" applyAlignment="1">
      <alignment/>
    </xf>
    <xf numFmtId="0" fontId="63" fillId="68" borderId="41" xfId="0" applyFont="1" applyFill="1" applyBorder="1" applyAlignment="1">
      <alignment/>
    </xf>
    <xf numFmtId="0" fontId="64" fillId="0" borderId="20" xfId="0" applyFont="1" applyBorder="1" applyAlignment="1">
      <alignment horizontal="center"/>
    </xf>
    <xf numFmtId="49" fontId="62" fillId="69" borderId="43" xfId="0" applyNumberFormat="1" applyFont="1" applyFill="1" applyBorder="1" applyAlignment="1">
      <alignment/>
    </xf>
    <xf numFmtId="0" fontId="63" fillId="69" borderId="41" xfId="0" applyFont="1" applyFill="1" applyBorder="1" applyAlignment="1">
      <alignment/>
    </xf>
    <xf numFmtId="49" fontId="62" fillId="68" borderId="43" xfId="0" applyNumberFormat="1" applyFont="1" applyFill="1" applyBorder="1" applyAlignment="1">
      <alignment/>
    </xf>
    <xf numFmtId="49" fontId="0" fillId="69" borderId="43" xfId="0" applyNumberFormat="1" applyFont="1" applyFill="1" applyBorder="1" applyAlignment="1">
      <alignment/>
    </xf>
    <xf numFmtId="0" fontId="0" fillId="69" borderId="41" xfId="0" applyFont="1" applyFill="1" applyBorder="1" applyAlignment="1">
      <alignment/>
    </xf>
    <xf numFmtId="49" fontId="55" fillId="69" borderId="43" xfId="141" applyNumberFormat="1" applyFont="1" applyFill="1" applyBorder="1" applyAlignment="1">
      <alignment/>
    </xf>
    <xf numFmtId="0" fontId="55" fillId="69" borderId="43" xfId="141" applyFont="1" applyFill="1" applyBorder="1" applyAlignment="1">
      <alignment/>
    </xf>
    <xf numFmtId="0" fontId="55" fillId="69" borderId="44" xfId="141" applyNumberFormat="1" applyFont="1" applyFill="1" applyBorder="1" applyAlignment="1">
      <alignment/>
    </xf>
    <xf numFmtId="0" fontId="55" fillId="69" borderId="44" xfId="141" applyFont="1" applyFill="1" applyBorder="1" applyAlignment="1">
      <alignment/>
    </xf>
    <xf numFmtId="49" fontId="98" fillId="68" borderId="45" xfId="0" applyNumberFormat="1" applyFont="1" applyFill="1" applyBorder="1" applyAlignment="1">
      <alignment/>
    </xf>
    <xf numFmtId="0" fontId="98" fillId="68" borderId="45" xfId="0" applyFont="1" applyFill="1" applyBorder="1" applyAlignment="1">
      <alignment/>
    </xf>
    <xf numFmtId="49" fontId="98" fillId="69" borderId="45" xfId="0" applyNumberFormat="1" applyFont="1" applyFill="1" applyBorder="1" applyAlignment="1">
      <alignment/>
    </xf>
    <xf numFmtId="0" fontId="98" fillId="69" borderId="45" xfId="0" applyFont="1" applyFill="1" applyBorder="1" applyAlignment="1">
      <alignment/>
    </xf>
    <xf numFmtId="0" fontId="16" fillId="0" borderId="0" xfId="0" applyFont="1" applyAlignment="1">
      <alignment horizontal="left" indent="1"/>
    </xf>
    <xf numFmtId="0" fontId="0" fillId="0" borderId="0" xfId="0" applyFont="1" applyFill="1" applyBorder="1" applyAlignment="1" applyProtection="1">
      <alignment/>
      <protection/>
    </xf>
    <xf numFmtId="0" fontId="29" fillId="69" borderId="41" xfId="184" applyFont="1" applyFill="1" applyBorder="1" applyAlignment="1">
      <alignment horizontal="left" vertical="center"/>
      <protection/>
    </xf>
    <xf numFmtId="0" fontId="29" fillId="69" borderId="41" xfId="184" applyFont="1" applyFill="1" applyBorder="1" applyAlignment="1">
      <alignment horizontal="left" vertical="center" wrapText="1"/>
      <protection/>
    </xf>
    <xf numFmtId="0" fontId="29" fillId="69" borderId="46" xfId="184" applyFont="1" applyFill="1" applyBorder="1" applyAlignment="1">
      <alignment horizontal="left" vertical="center"/>
      <protection/>
    </xf>
    <xf numFmtId="0" fontId="99" fillId="69" borderId="41" xfId="0" applyFont="1" applyFill="1" applyBorder="1" applyAlignment="1">
      <alignment horizontal="left" vertical="center"/>
    </xf>
    <xf numFmtId="0" fontId="99" fillId="69" borderId="41" xfId="0" applyFont="1" applyFill="1" applyBorder="1" applyAlignment="1">
      <alignment horizontal="left" vertical="center" wrapText="1"/>
    </xf>
    <xf numFmtId="0" fontId="100" fillId="69" borderId="0" xfId="0" applyFont="1" applyFill="1" applyBorder="1" applyAlignment="1">
      <alignment horizontal="left" vertical="center"/>
    </xf>
    <xf numFmtId="0" fontId="33" fillId="0" borderId="41" xfId="185" applyFont="1" applyBorder="1" applyAlignment="1" applyProtection="1">
      <alignment horizontal="center" vertical="center" wrapText="1"/>
      <protection locked="0"/>
    </xf>
    <xf numFmtId="0" fontId="33" fillId="0" borderId="41" xfId="185" applyFont="1" applyFill="1" applyBorder="1" applyAlignment="1" applyProtection="1">
      <alignment horizontal="center" vertical="center" wrapText="1"/>
      <protection locked="0"/>
    </xf>
    <xf numFmtId="0" fontId="30" fillId="0" borderId="41" xfId="0" applyFont="1" applyFill="1" applyBorder="1" applyAlignment="1">
      <alignment horizontal="center" vertical="center" wrapText="1"/>
    </xf>
    <xf numFmtId="0" fontId="42" fillId="69" borderId="41" xfId="0" applyFont="1" applyFill="1" applyBorder="1" applyAlignment="1">
      <alignment horizontal="center" vertical="center"/>
    </xf>
    <xf numFmtId="0" fontId="42" fillId="70" borderId="41" xfId="0" applyFont="1" applyFill="1" applyBorder="1" applyAlignment="1">
      <alignment horizontal="center" vertical="center" wrapText="1"/>
    </xf>
    <xf numFmtId="49" fontId="30" fillId="71" borderId="41" xfId="209" applyNumberFormat="1" applyFont="1" applyFill="1" applyBorder="1" applyAlignment="1">
      <alignment horizontal="center" vertical="center"/>
      <protection/>
    </xf>
    <xf numFmtId="0" fontId="30" fillId="71" borderId="41" xfId="209" applyFont="1" applyFill="1" applyBorder="1" applyAlignment="1">
      <alignment horizontal="center" vertical="center"/>
      <protection/>
    </xf>
    <xf numFmtId="49" fontId="29" fillId="72" borderId="41" xfId="209" applyNumberFormat="1" applyFont="1" applyFill="1" applyBorder="1" applyAlignment="1">
      <alignment horizontal="left" vertical="center" wrapText="1"/>
      <protection/>
    </xf>
    <xf numFmtId="0" fontId="30" fillId="72" borderId="41" xfId="209" applyFont="1" applyFill="1" applyBorder="1" applyAlignment="1">
      <alignment horizontal="left" vertical="center" wrapText="1"/>
      <protection/>
    </xf>
    <xf numFmtId="0" fontId="29" fillId="73" borderId="41" xfId="209" applyFont="1" applyFill="1" applyBorder="1">
      <alignment/>
      <protection/>
    </xf>
    <xf numFmtId="49" fontId="29" fillId="0" borderId="41" xfId="209" applyNumberFormat="1" applyFont="1" applyFill="1" applyBorder="1" applyAlignment="1">
      <alignment horizontal="left" vertical="center" wrapText="1"/>
      <protection/>
    </xf>
    <xf numFmtId="0" fontId="29" fillId="0" borderId="41" xfId="209" applyFont="1" applyFill="1" applyBorder="1" applyAlignment="1">
      <alignment horizontal="left" vertical="center" wrapText="1"/>
      <protection/>
    </xf>
    <xf numFmtId="49" fontId="29" fillId="0" borderId="41" xfId="0" applyNumberFormat="1" applyFont="1" applyFill="1" applyBorder="1" applyAlignment="1">
      <alignment vertical="distributed"/>
    </xf>
    <xf numFmtId="0" fontId="29" fillId="0" borderId="41" xfId="0" applyFont="1" applyFill="1" applyBorder="1" applyAlignment="1">
      <alignment horizontal="left" vertical="center" wrapText="1"/>
    </xf>
    <xf numFmtId="0" fontId="29" fillId="69" borderId="41" xfId="209" applyFont="1" applyFill="1" applyBorder="1" applyAlignment="1">
      <alignment horizontal="left" vertical="center" wrapText="1"/>
      <protection/>
    </xf>
    <xf numFmtId="0" fontId="29" fillId="74" borderId="41" xfId="209" applyFont="1" applyFill="1" applyBorder="1">
      <alignment/>
      <protection/>
    </xf>
    <xf numFmtId="49" fontId="30" fillId="72" borderId="41" xfId="209" applyNumberFormat="1" applyFont="1" applyFill="1" applyBorder="1" applyAlignment="1">
      <alignment horizontal="left" vertical="center" wrapText="1"/>
      <protection/>
    </xf>
    <xf numFmtId="49" fontId="29" fillId="72" borderId="41" xfId="209" applyNumberFormat="1" applyFont="1" applyFill="1" applyBorder="1" applyAlignment="1">
      <alignment horizontal="center" vertical="center" wrapText="1"/>
      <protection/>
    </xf>
    <xf numFmtId="0" fontId="30" fillId="72" borderId="41" xfId="209" applyFont="1" applyFill="1" applyBorder="1" applyAlignment="1">
      <alignment horizontal="center" vertical="center" wrapText="1"/>
      <protection/>
    </xf>
    <xf numFmtId="49" fontId="29" fillId="73" borderId="41" xfId="209" applyNumberFormat="1" applyFont="1" applyFill="1" applyBorder="1">
      <alignment/>
      <protection/>
    </xf>
    <xf numFmtId="49" fontId="29" fillId="69" borderId="41" xfId="209" applyNumberFormat="1" applyFont="1" applyFill="1" applyBorder="1" applyAlignment="1">
      <alignment horizontal="left" vertical="center" wrapText="1"/>
      <protection/>
    </xf>
    <xf numFmtId="49" fontId="65" fillId="72" borderId="41" xfId="209" applyNumberFormat="1" applyFont="1" applyFill="1" applyBorder="1" applyAlignment="1">
      <alignment horizontal="left" vertical="center" wrapText="1"/>
      <protection/>
    </xf>
    <xf numFmtId="0" fontId="65" fillId="72" borderId="41" xfId="0" applyFont="1" applyFill="1" applyBorder="1" applyAlignment="1">
      <alignment horizontal="left" vertical="center" wrapText="1"/>
    </xf>
    <xf numFmtId="49" fontId="65" fillId="0" borderId="41" xfId="209" applyNumberFormat="1" applyFont="1" applyFill="1" applyBorder="1" applyAlignment="1">
      <alignment horizontal="left" vertical="center" wrapText="1"/>
      <protection/>
    </xf>
    <xf numFmtId="0" fontId="65" fillId="69" borderId="41" xfId="0" applyFont="1" applyFill="1" applyBorder="1" applyAlignment="1">
      <alignment horizontal="left" vertical="center" wrapText="1"/>
    </xf>
    <xf numFmtId="49" fontId="29" fillId="69" borderId="41" xfId="209" applyNumberFormat="1" applyFont="1" applyFill="1" applyBorder="1" applyAlignment="1">
      <alignment horizontal="center" vertical="center"/>
      <protection/>
    </xf>
    <xf numFmtId="0" fontId="29" fillId="72" borderId="41" xfId="209" applyFont="1" applyFill="1" applyBorder="1" applyAlignment="1">
      <alignment horizontal="left" vertical="center" wrapText="1"/>
      <protection/>
    </xf>
    <xf numFmtId="0" fontId="29" fillId="72" borderId="41" xfId="209" applyFont="1" applyFill="1" applyBorder="1">
      <alignment/>
      <protection/>
    </xf>
    <xf numFmtId="0" fontId="29" fillId="72" borderId="41" xfId="209" applyFont="1" applyFill="1" applyBorder="1" applyAlignment="1">
      <alignment horizontal="left" vertical="center"/>
      <protection/>
    </xf>
    <xf numFmtId="49" fontId="29" fillId="69" borderId="41" xfId="0" applyNumberFormat="1" applyFont="1" applyFill="1" applyBorder="1" applyAlignment="1">
      <alignment vertical="distributed"/>
    </xf>
    <xf numFmtId="0" fontId="29" fillId="69" borderId="41" xfId="0" applyNumberFormat="1" applyFont="1" applyFill="1" applyBorder="1" applyAlignment="1">
      <alignment horizontal="left" vertical="top"/>
    </xf>
    <xf numFmtId="0" fontId="29" fillId="69" borderId="41" xfId="0" applyFont="1" applyFill="1" applyBorder="1" applyAlignment="1">
      <alignment horizontal="left" vertical="top" wrapText="1"/>
    </xf>
    <xf numFmtId="0" fontId="29" fillId="69" borderId="41" xfId="0" applyFont="1" applyFill="1" applyBorder="1" applyAlignment="1">
      <alignment/>
    </xf>
    <xf numFmtId="49" fontId="36" fillId="72" borderId="41" xfId="209" applyNumberFormat="1" applyFont="1" applyFill="1" applyBorder="1" applyAlignment="1">
      <alignment horizontal="left" vertical="center" wrapText="1"/>
      <protection/>
    </xf>
    <xf numFmtId="0" fontId="29" fillId="69" borderId="41" xfId="0" applyFont="1" applyFill="1" applyBorder="1" applyAlignment="1">
      <alignment horizontal="left" vertical="top"/>
    </xf>
    <xf numFmtId="0" fontId="29" fillId="69" borderId="41" xfId="0" applyFont="1" applyFill="1" applyBorder="1" applyAlignment="1">
      <alignment vertical="top" wrapText="1"/>
    </xf>
    <xf numFmtId="0" fontId="101" fillId="69" borderId="41" xfId="0" applyFont="1" applyFill="1" applyBorder="1" applyAlignment="1">
      <alignment vertical="top" wrapText="1"/>
    </xf>
    <xf numFmtId="49" fontId="29" fillId="71" borderId="45" xfId="0" applyNumberFormat="1" applyFont="1" applyFill="1" applyBorder="1" applyAlignment="1">
      <alignment vertical="distributed"/>
    </xf>
    <xf numFmtId="0" fontId="30" fillId="71" borderId="45" xfId="209" applyFont="1" applyFill="1" applyBorder="1" applyAlignment="1">
      <alignment horizontal="left" vertical="center" wrapText="1"/>
      <protection/>
    </xf>
    <xf numFmtId="49" fontId="29" fillId="74" borderId="41" xfId="209" applyNumberFormat="1" applyFont="1" applyFill="1" applyBorder="1">
      <alignment/>
      <protection/>
    </xf>
    <xf numFmtId="49" fontId="37" fillId="0" borderId="20" xfId="209" applyNumberFormat="1" applyFont="1" applyBorder="1" applyAlignment="1">
      <alignment horizontal="right"/>
      <protection/>
    </xf>
    <xf numFmtId="0" fontId="22" fillId="48" borderId="0" xfId="0" applyFont="1" applyFill="1" applyBorder="1" applyAlignment="1">
      <alignment horizontal="center"/>
    </xf>
    <xf numFmtId="0" fontId="23" fillId="48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27" fillId="0" borderId="0" xfId="205" applyFont="1" applyFill="1" applyBorder="1" applyAlignment="1" applyProtection="1">
      <alignment horizontal="left" vertical="top" wrapText="1"/>
      <protection/>
    </xf>
    <xf numFmtId="0" fontId="27" fillId="0" borderId="0" xfId="185" applyFont="1" applyFill="1" applyBorder="1" applyAlignment="1" applyProtection="1">
      <alignment horizontal="left" vertical="top" wrapText="1"/>
      <protection/>
    </xf>
    <xf numFmtId="0" fontId="27" fillId="0" borderId="0" xfId="0" applyFont="1" applyBorder="1" applyAlignment="1">
      <alignment horizontal="left" vertical="top" wrapText="1"/>
    </xf>
    <xf numFmtId="0" fontId="30" fillId="0" borderId="0" xfId="205" applyFont="1" applyAlignment="1" applyProtection="1">
      <alignment horizontal="left" wrapText="1"/>
      <protection/>
    </xf>
    <xf numFmtId="0" fontId="31" fillId="63" borderId="41" xfId="210" applyFont="1" applyFill="1" applyBorder="1" applyAlignment="1" applyProtection="1">
      <alignment horizontal="center" vertical="center"/>
      <protection/>
    </xf>
    <xf numFmtId="0" fontId="28" fillId="63" borderId="41" xfId="210" applyFont="1" applyFill="1" applyBorder="1" applyAlignment="1" applyProtection="1">
      <alignment horizontal="center" vertical="center" wrapText="1"/>
      <protection/>
    </xf>
    <xf numFmtId="0" fontId="28" fillId="63" borderId="41" xfId="210" applyFont="1" applyFill="1" applyBorder="1" applyAlignment="1" applyProtection="1">
      <alignment horizontal="center" vertical="center"/>
      <protection/>
    </xf>
    <xf numFmtId="0" fontId="28" fillId="63" borderId="47" xfId="210" applyFont="1" applyFill="1" applyBorder="1" applyAlignment="1" applyProtection="1">
      <alignment horizontal="center" vertical="center" wrapText="1"/>
      <protection/>
    </xf>
    <xf numFmtId="0" fontId="28" fillId="63" borderId="48" xfId="210" applyFont="1" applyFill="1" applyBorder="1" applyAlignment="1" applyProtection="1">
      <alignment horizontal="center" vertical="center" wrapText="1"/>
      <protection/>
    </xf>
    <xf numFmtId="0" fontId="28" fillId="63" borderId="49" xfId="210" applyFont="1" applyFill="1" applyBorder="1" applyAlignment="1" applyProtection="1">
      <alignment horizontal="center" vertical="center" wrapText="1"/>
      <protection/>
    </xf>
    <xf numFmtId="0" fontId="28" fillId="63" borderId="50" xfId="210" applyFont="1" applyFill="1" applyBorder="1" applyAlignment="1" applyProtection="1">
      <alignment horizontal="center" vertical="center" wrapText="1"/>
      <protection/>
    </xf>
    <xf numFmtId="0" fontId="28" fillId="63" borderId="51" xfId="210" applyFont="1" applyFill="1" applyBorder="1" applyAlignment="1" applyProtection="1">
      <alignment horizontal="center" vertical="center" wrapText="1"/>
      <protection/>
    </xf>
    <xf numFmtId="0" fontId="28" fillId="63" borderId="52" xfId="210" applyFont="1" applyFill="1" applyBorder="1" applyAlignment="1" applyProtection="1">
      <alignment horizontal="center" vertical="center" wrapText="1"/>
      <protection/>
    </xf>
    <xf numFmtId="0" fontId="31" fillId="63" borderId="41" xfId="210" applyFont="1" applyFill="1" applyBorder="1" applyAlignment="1" applyProtection="1">
      <alignment horizontal="center" vertical="center" wrapText="1"/>
      <protection/>
    </xf>
    <xf numFmtId="0" fontId="31" fillId="63" borderId="41" xfId="210" applyNumberFormat="1" applyFont="1" applyFill="1" applyBorder="1" applyAlignment="1" applyProtection="1">
      <alignment horizontal="center" vertical="center" textRotation="90" wrapText="1"/>
      <protection/>
    </xf>
    <xf numFmtId="0" fontId="31" fillId="63" borderId="41" xfId="210" applyFont="1" applyFill="1" applyBorder="1" applyAlignment="1" applyProtection="1">
      <alignment horizontal="left" vertical="center"/>
      <protection/>
    </xf>
    <xf numFmtId="0" fontId="31" fillId="63" borderId="41" xfId="210" applyFont="1" applyFill="1" applyBorder="1" applyAlignment="1" applyProtection="1">
      <alignment horizontal="left" vertical="center" wrapText="1"/>
      <protection/>
    </xf>
    <xf numFmtId="0" fontId="31" fillId="63" borderId="41" xfId="210" applyFont="1" applyFill="1" applyBorder="1" applyAlignment="1" applyProtection="1">
      <alignment horizontal="center" vertical="center" textRotation="90" wrapText="1"/>
      <protection/>
    </xf>
    <xf numFmtId="0" fontId="31" fillId="63" borderId="41" xfId="210" applyFont="1" applyFill="1" applyBorder="1" applyAlignment="1" applyProtection="1">
      <alignment vertical="center" wrapText="1"/>
      <protection/>
    </xf>
    <xf numFmtId="0" fontId="32" fillId="0" borderId="41" xfId="210" applyFont="1" applyFill="1" applyBorder="1" applyAlignment="1" applyProtection="1">
      <alignment horizontal="left" vertical="center" wrapText="1"/>
      <protection/>
    </xf>
    <xf numFmtId="0" fontId="31" fillId="63" borderId="41" xfId="210" applyFont="1" applyFill="1" applyBorder="1" applyAlignment="1" applyProtection="1">
      <alignment horizontal="left" vertical="center"/>
      <protection locked="0"/>
    </xf>
    <xf numFmtId="0" fontId="31" fillId="63" borderId="41" xfId="210" applyFont="1" applyFill="1" applyBorder="1" applyAlignment="1" applyProtection="1">
      <alignment horizontal="center" vertical="center" wrapText="1"/>
      <protection locked="0"/>
    </xf>
    <xf numFmtId="0" fontId="30" fillId="0" borderId="0" xfId="185" applyFont="1" applyBorder="1" applyAlignment="1" applyProtection="1">
      <alignment horizontal="left"/>
      <protection/>
    </xf>
    <xf numFmtId="0" fontId="29" fillId="38" borderId="20" xfId="185" applyFont="1" applyFill="1" applyBorder="1" applyAlignment="1" applyProtection="1">
      <alignment horizontal="center" vertical="center" wrapText="1"/>
      <protection/>
    </xf>
    <xf numFmtId="0" fontId="28" fillId="38" borderId="20" xfId="210" applyFont="1" applyFill="1" applyBorder="1" applyAlignment="1" applyProtection="1">
      <alignment horizontal="center" vertical="center"/>
      <protection/>
    </xf>
    <xf numFmtId="0" fontId="28" fillId="38" borderId="20" xfId="210" applyFont="1" applyFill="1" applyBorder="1" applyAlignment="1" applyProtection="1">
      <alignment horizontal="center" vertical="center" wrapText="1"/>
      <protection/>
    </xf>
    <xf numFmtId="0" fontId="28" fillId="38" borderId="20" xfId="185" applyFont="1" applyFill="1" applyBorder="1" applyAlignment="1" applyProtection="1">
      <alignment horizontal="center" vertical="center"/>
      <protection/>
    </xf>
    <xf numFmtId="0" fontId="28" fillId="38" borderId="20" xfId="185" applyFont="1" applyFill="1" applyBorder="1" applyAlignment="1" applyProtection="1">
      <alignment horizontal="center" vertical="center" wrapText="1"/>
      <protection/>
    </xf>
    <xf numFmtId="0" fontId="29" fillId="38" borderId="20" xfId="0" applyFont="1" applyFill="1" applyBorder="1" applyAlignment="1" applyProtection="1">
      <alignment horizontal="center" vertical="center" wrapText="1"/>
      <protection/>
    </xf>
    <xf numFmtId="0" fontId="29" fillId="0" borderId="0" xfId="185" applyFont="1" applyBorder="1" applyAlignment="1" applyProtection="1">
      <alignment horizontal="center"/>
      <protection/>
    </xf>
    <xf numFmtId="0" fontId="32" fillId="0" borderId="0" xfId="210" applyFont="1" applyBorder="1" applyAlignment="1" applyProtection="1">
      <alignment horizontal="center"/>
      <protection/>
    </xf>
    <xf numFmtId="0" fontId="29" fillId="38" borderId="20" xfId="21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29" fillId="48" borderId="0" xfId="0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vertical="top" wrapText="1"/>
    </xf>
    <xf numFmtId="0" fontId="29" fillId="0" borderId="34" xfId="0" applyFont="1" applyFill="1" applyBorder="1" applyAlignment="1">
      <alignment horizontal="left" vertical="top" wrapText="1"/>
    </xf>
    <xf numFmtId="49" fontId="30" fillId="0" borderId="0" xfId="209" applyNumberFormat="1" applyFont="1" applyFill="1" applyBorder="1" applyAlignment="1">
      <alignment horizontal="left"/>
      <protection/>
    </xf>
    <xf numFmtId="0" fontId="35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left" vertical="center" wrapText="1"/>
    </xf>
    <xf numFmtId="0" fontId="39" fillId="0" borderId="53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21" xfId="0" applyFont="1" applyFill="1" applyBorder="1" applyAlignment="1">
      <alignment horizontal="left" vertical="center" wrapText="1"/>
    </xf>
    <xf numFmtId="0" fontId="39" fillId="0" borderId="2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top" wrapText="1"/>
    </xf>
    <xf numFmtId="0" fontId="37" fillId="0" borderId="0" xfId="212" applyFont="1" applyBorder="1" applyAlignment="1">
      <alignment horizontal="left" vertical="center" wrapText="1"/>
      <protection/>
    </xf>
    <xf numFmtId="0" fontId="37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167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27" fillId="0" borderId="2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29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0" fontId="53" fillId="0" borderId="3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wrapText="1"/>
    </xf>
    <xf numFmtId="0" fontId="54" fillId="0" borderId="37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</cellXfs>
  <cellStyles count="217">
    <cellStyle name="Normal" xfId="0"/>
    <cellStyle name="20% - Accent1" xfId="15"/>
    <cellStyle name="20% - Accent1 2" xfId="16"/>
    <cellStyle name="20% - Accent1 2 2" xfId="17"/>
    <cellStyle name="20% - Accent1 3" xfId="18"/>
    <cellStyle name="20% - Accent1 3 2" xfId="19"/>
    <cellStyle name="20% - Accent1 4" xfId="20"/>
    <cellStyle name="20% - Accent1 4 2" xfId="21"/>
    <cellStyle name="20% - Accent2" xfId="22"/>
    <cellStyle name="20% - Accent2 2" xfId="23"/>
    <cellStyle name="20% - Accent2 2 2" xfId="24"/>
    <cellStyle name="20% - Accent2 3" xfId="25"/>
    <cellStyle name="20% - Accent2 3 2" xfId="26"/>
    <cellStyle name="20% - Accent2 4" xfId="27"/>
    <cellStyle name="20% - Accent2 4 2" xfId="28"/>
    <cellStyle name="20% - Accent3" xfId="29"/>
    <cellStyle name="20% - Accent3 2" xfId="30"/>
    <cellStyle name="20% - Accent3 2 2" xfId="31"/>
    <cellStyle name="20% - Accent3 3" xfId="32"/>
    <cellStyle name="20% - Accent3 3 2" xfId="33"/>
    <cellStyle name="20% - Accent3 4" xfId="34"/>
    <cellStyle name="20% - Accent3 4 2" xfId="35"/>
    <cellStyle name="20% - Accent4" xfId="36"/>
    <cellStyle name="20% - Accent4 2" xfId="37"/>
    <cellStyle name="20% - Accent4 2 2" xfId="38"/>
    <cellStyle name="20% - Accent4 3" xfId="39"/>
    <cellStyle name="20% - Accent4 3 2" xfId="40"/>
    <cellStyle name="20% - Accent4 4" xfId="41"/>
    <cellStyle name="20% - Accent4 4 2" xfId="42"/>
    <cellStyle name="20% - Accent5" xfId="43"/>
    <cellStyle name="20% - Accent5 2" xfId="44"/>
    <cellStyle name="20% - Accent5 2 2" xfId="45"/>
    <cellStyle name="20% - Accent5 3" xfId="46"/>
    <cellStyle name="20% - Accent5 3 2" xfId="47"/>
    <cellStyle name="20% - Accent5 4" xfId="48"/>
    <cellStyle name="20% - Accent5 4 2" xfId="49"/>
    <cellStyle name="20% - Accent6" xfId="50"/>
    <cellStyle name="20% - Accent6 2" xfId="51"/>
    <cellStyle name="20% - Accent6 2 2" xfId="52"/>
    <cellStyle name="20% - Accent6 3" xfId="53"/>
    <cellStyle name="20% - Accent6 3 2" xfId="54"/>
    <cellStyle name="20% - Accent6 4" xfId="55"/>
    <cellStyle name="20% - Accent6 4 2" xfId="56"/>
    <cellStyle name="40% - Accent1" xfId="57"/>
    <cellStyle name="40% - Accent1 2" xfId="58"/>
    <cellStyle name="40% - Accent1 2 2" xfId="59"/>
    <cellStyle name="40% - Accent1 3" xfId="60"/>
    <cellStyle name="40% - Accent1 3 2" xfId="61"/>
    <cellStyle name="40% - Accent1 4" xfId="62"/>
    <cellStyle name="40% - Accent1 4 2" xfId="63"/>
    <cellStyle name="40% - Accent2" xfId="64"/>
    <cellStyle name="40% - Accent2 2" xfId="65"/>
    <cellStyle name="40% - Accent2 2 2" xfId="66"/>
    <cellStyle name="40% - Accent2 3" xfId="67"/>
    <cellStyle name="40% - Accent2 3 2" xfId="68"/>
    <cellStyle name="40% - Accent2 4" xfId="69"/>
    <cellStyle name="40% - Accent2 4 2" xfId="70"/>
    <cellStyle name="40% - Accent3" xfId="71"/>
    <cellStyle name="40% - Accent3 2" xfId="72"/>
    <cellStyle name="40% - Accent3 2 2" xfId="73"/>
    <cellStyle name="40% - Accent3 3" xfId="74"/>
    <cellStyle name="40% - Accent3 3 2" xfId="75"/>
    <cellStyle name="40% - Accent3 4" xfId="76"/>
    <cellStyle name="40% - Accent3 4 2" xfId="77"/>
    <cellStyle name="40% - Accent4" xfId="78"/>
    <cellStyle name="40% - Accent4 2" xfId="79"/>
    <cellStyle name="40% - Accent4 2 2" xfId="80"/>
    <cellStyle name="40% - Accent4 3" xfId="81"/>
    <cellStyle name="40% - Accent4 3 2" xfId="82"/>
    <cellStyle name="40% - Accent4 4" xfId="83"/>
    <cellStyle name="40% - Accent4 4 2" xfId="84"/>
    <cellStyle name="40% - Accent5" xfId="85"/>
    <cellStyle name="40% - Accent5 2" xfId="86"/>
    <cellStyle name="40% - Accent5 2 2" xfId="87"/>
    <cellStyle name="40% - Accent5 3" xfId="88"/>
    <cellStyle name="40% - Accent5 3 2" xfId="89"/>
    <cellStyle name="40% - Accent5 4" xfId="90"/>
    <cellStyle name="40% - Accent5 4 2" xfId="91"/>
    <cellStyle name="40% - Accent6" xfId="92"/>
    <cellStyle name="40% - Accent6 2" xfId="93"/>
    <cellStyle name="40% - Accent6 2 2" xfId="94"/>
    <cellStyle name="40% - Accent6 3" xfId="95"/>
    <cellStyle name="40% - Accent6 3 2" xfId="96"/>
    <cellStyle name="40% - Accent6 4" xfId="97"/>
    <cellStyle name="40% - Accent6 4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- 20%" xfId="112"/>
    <cellStyle name="Accent1 - 40%" xfId="113"/>
    <cellStyle name="Accent1 - 60%" xfId="114"/>
    <cellStyle name="Accent1 2" xfId="115"/>
    <cellStyle name="Accent2" xfId="116"/>
    <cellStyle name="Accent2 - 20%" xfId="117"/>
    <cellStyle name="Accent2 - 40%" xfId="118"/>
    <cellStyle name="Accent2 - 60%" xfId="119"/>
    <cellStyle name="Accent2 2" xfId="120"/>
    <cellStyle name="Accent3" xfId="121"/>
    <cellStyle name="Accent3 - 20%" xfId="122"/>
    <cellStyle name="Accent3 - 40%" xfId="123"/>
    <cellStyle name="Accent3 - 60%" xfId="124"/>
    <cellStyle name="Accent3 2" xfId="125"/>
    <cellStyle name="Accent4" xfId="126"/>
    <cellStyle name="Accent4 - 20%" xfId="127"/>
    <cellStyle name="Accent4 - 40%" xfId="128"/>
    <cellStyle name="Accent4 - 60%" xfId="129"/>
    <cellStyle name="Accent4 2" xfId="130"/>
    <cellStyle name="Accent5" xfId="131"/>
    <cellStyle name="Accent5 - 20%" xfId="132"/>
    <cellStyle name="Accent5 - 40%" xfId="133"/>
    <cellStyle name="Accent5 - 60%" xfId="134"/>
    <cellStyle name="Accent5 2" xfId="135"/>
    <cellStyle name="Accent6" xfId="136"/>
    <cellStyle name="Accent6 - 20%" xfId="137"/>
    <cellStyle name="Accent6 - 40%" xfId="138"/>
    <cellStyle name="Accent6 - 60%" xfId="139"/>
    <cellStyle name="Accent6 2" xfId="140"/>
    <cellStyle name="Bad" xfId="141"/>
    <cellStyle name="Bad 2" xfId="142"/>
    <cellStyle name="Calculation" xfId="143"/>
    <cellStyle name="Calculation 2" xfId="144"/>
    <cellStyle name="Check Cell" xfId="145"/>
    <cellStyle name="Check Cell 2" xfId="146"/>
    <cellStyle name="Comma" xfId="147"/>
    <cellStyle name="Comma [0]" xfId="148"/>
    <cellStyle name="Comma 2" xfId="149"/>
    <cellStyle name="Currency" xfId="150"/>
    <cellStyle name="Currency [0]" xfId="151"/>
    <cellStyle name="Emphasis 1" xfId="152"/>
    <cellStyle name="Emphasis 2" xfId="153"/>
    <cellStyle name="Emphasis 3" xfId="154"/>
    <cellStyle name="Excel_BuiltIn_Good 1" xfId="155"/>
    <cellStyle name="Excel_BuiltIn_Neutral 1" xfId="156"/>
    <cellStyle name="Excel_BuiltIn_Total" xfId="157"/>
    <cellStyle name="Explanatory Text" xfId="158"/>
    <cellStyle name="Explanatory Text 2" xfId="159"/>
    <cellStyle name="Good" xfId="160"/>
    <cellStyle name="Good 2" xfId="161"/>
    <cellStyle name="Heading 1" xfId="162"/>
    <cellStyle name="Heading 1 2" xfId="163"/>
    <cellStyle name="Heading 2" xfId="164"/>
    <cellStyle name="Heading 2 2" xfId="165"/>
    <cellStyle name="Heading 3" xfId="166"/>
    <cellStyle name="Heading 3 2" xfId="167"/>
    <cellStyle name="Heading 4" xfId="168"/>
    <cellStyle name="Heading 4 2" xfId="169"/>
    <cellStyle name="Hyperlink 2" xfId="170"/>
    <cellStyle name="Input" xfId="171"/>
    <cellStyle name="Input 2" xfId="172"/>
    <cellStyle name="Linked Cell" xfId="173"/>
    <cellStyle name="Linked Cell 2" xfId="174"/>
    <cellStyle name="Linked Cell 2 2" xfId="175"/>
    <cellStyle name="Linked Cell 2 3" xfId="176"/>
    <cellStyle name="Linked Cell 3" xfId="177"/>
    <cellStyle name="Neutral" xfId="178"/>
    <cellStyle name="Neutral 2" xfId="179"/>
    <cellStyle name="Normal 10" xfId="180"/>
    <cellStyle name="Normal 11" xfId="181"/>
    <cellStyle name="Normal 12" xfId="182"/>
    <cellStyle name="Normal 13" xfId="183"/>
    <cellStyle name="Normal 15" xfId="184"/>
    <cellStyle name="Normal 2" xfId="185"/>
    <cellStyle name="Normal 2 2" xfId="186"/>
    <cellStyle name="Normal 2 2 2" xfId="187"/>
    <cellStyle name="Normal 2 3" xfId="188"/>
    <cellStyle name="Normal 2 4" xfId="189"/>
    <cellStyle name="Normal 3" xfId="190"/>
    <cellStyle name="Normal 3 2" xfId="191"/>
    <cellStyle name="Normal 3 2 2" xfId="192"/>
    <cellStyle name="Normal 3 3" xfId="193"/>
    <cellStyle name="Normal 3 4" xfId="194"/>
    <cellStyle name="Normal 4" xfId="195"/>
    <cellStyle name="Normal 4 2" xfId="196"/>
    <cellStyle name="Normal 5" xfId="197"/>
    <cellStyle name="Normal 5 2" xfId="198"/>
    <cellStyle name="Normal 6" xfId="199"/>
    <cellStyle name="Normal 7" xfId="200"/>
    <cellStyle name="Normal 7 2" xfId="201"/>
    <cellStyle name="Normal 8" xfId="202"/>
    <cellStyle name="Normal 9" xfId="203"/>
    <cellStyle name="Normál_Izvrsenje-PLAN2011" xfId="204"/>
    <cellStyle name="Normal_normativ kadra _ tabel_1 2" xfId="205"/>
    <cellStyle name="Normal_Normativi_Stampanje" xfId="206"/>
    <cellStyle name="Normal_Sheet1" xfId="207"/>
    <cellStyle name="Normal_Starosne grupe 2007" xfId="208"/>
    <cellStyle name="Normal_TAB DZ 1-10" xfId="209"/>
    <cellStyle name="Normal_TAB DZ 1-10 (1) 2 2" xfId="210"/>
    <cellStyle name="Normal_TAB DZ 1-10_TAB DZ 2009" xfId="211"/>
    <cellStyle name="Normal_TAB DZ 11-20" xfId="212"/>
    <cellStyle name="Normal_TAB DZ 2009" xfId="213"/>
    <cellStyle name="Note" xfId="214"/>
    <cellStyle name="Note 2" xfId="215"/>
    <cellStyle name="Note 2 2" xfId="216"/>
    <cellStyle name="Note 2 3" xfId="217"/>
    <cellStyle name="Note 3" xfId="218"/>
    <cellStyle name="Output" xfId="219"/>
    <cellStyle name="Output 2" xfId="220"/>
    <cellStyle name="Percent" xfId="221"/>
    <cellStyle name="Sheet Title" xfId="222"/>
    <cellStyle name="Student Information" xfId="223"/>
    <cellStyle name="Student Information - user entered" xfId="224"/>
    <cellStyle name="Title" xfId="225"/>
    <cellStyle name="Title 2" xfId="226"/>
    <cellStyle name="Total" xfId="227"/>
    <cellStyle name="Total 2" xfId="228"/>
    <cellStyle name="Warning Text" xfId="229"/>
    <cellStyle name="Warning Text 2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66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D9"/>
      <rgbColor rgb="0000FFFF"/>
      <rgbColor rgb="00800080"/>
      <rgbColor rgb="00800000"/>
      <rgbColor rgb="00008080"/>
      <rgbColor rgb="000000FF"/>
      <rgbColor rgb="0000CCFF"/>
      <rgbColor rgb="00D9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333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externalLink" Target="externalLinks/externalLink1.xml" /><Relationship Id="rId41" Type="http://schemas.openxmlformats.org/officeDocument/2006/relationships/externalLink" Target="externalLinks/externalLink2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IJELA%20FOLDER%20%2007.12.2017\PLANIRANJE%20PZZ%20I%20STACIONAR%20ZA%202020\DANIJELA%20FINALNO%2020.12.2019\MILJAN%20LJUBICIC%20korekcija%2020.12.2019\Milj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Z%20Trstenik%20Plan%202022%20(01.01.2022.g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РАЗВОЈНО"/>
      <sheetName val="ШКОЛСКА"/>
      <sheetName val="САВ. ЗА МЛАДЕ"/>
      <sheetName val="ЖЕНЕ 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СПОРТСКА МЕДИЦИНА"/>
      <sheetName val="ДИЈАЛИЗА"/>
      <sheetName val="ЛЕКОВИ"/>
      <sheetName val="САНИТЕТСКИ И ПОТРОШНИ МАТЕРИЈАЛ"/>
      <sheetName val="Zbirna_vrste_usluga"/>
      <sheetName val="Нове услуге и шифре (2)"/>
      <sheetName val="Номенклатура услуга-допуна (2)"/>
    </sheetNames>
    <sheetDataSet>
      <sheetData sheetId="3">
        <row r="36">
          <cell r="X36">
            <v>0</v>
          </cell>
          <cell r="Z36">
            <v>0</v>
          </cell>
        </row>
      </sheetData>
      <sheetData sheetId="4">
        <row r="15">
          <cell r="O15">
            <v>0</v>
          </cell>
          <cell r="P15">
            <v>0</v>
          </cell>
        </row>
      </sheetData>
      <sheetData sheetId="5">
        <row r="28">
          <cell r="C28">
            <v>0</v>
          </cell>
          <cell r="F28">
            <v>0</v>
          </cell>
          <cell r="I28">
            <v>0</v>
          </cell>
          <cell r="L28">
            <v>0</v>
          </cell>
        </row>
      </sheetData>
      <sheetData sheetId="6">
        <row r="19">
          <cell r="K19">
            <v>0</v>
          </cell>
          <cell r="L19">
            <v>0</v>
          </cell>
          <cell r="M1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ЛОВ"/>
      <sheetName val="Садржај"/>
      <sheetName val="ДЕМОГРАФИЈА"/>
      <sheetName val="ЗДР.РАД. И САРАД."/>
      <sheetName val="СТОМАТОЛОГИЈА"/>
      <sheetName val="АПОТЕКА"/>
      <sheetName val="НЕМЕД.РАДНИЦИ"/>
      <sheetName val="ЗБИРНО КАДРОВИ"/>
      <sheetName val="ПРЕДШКОЛСКА"/>
      <sheetName val="РАЗВОЈНО"/>
      <sheetName val="ШКОЛСКА"/>
      <sheetName val="САВ. ЗА МЛАДЕ"/>
      <sheetName val="ЖЕНЕ"/>
      <sheetName val="СТУДЕНТИ"/>
      <sheetName val="ОДРАСЛИ"/>
      <sheetName val="ПРЕВЕНТИВНИ ЦЕНТАР"/>
      <sheetName val="КУЋНО ДЗ"/>
      <sheetName val="КУЋНО ЗАВОДИ"/>
      <sheetName val="ХИТНА"/>
      <sheetName val="ПАТРОНАЖА"/>
      <sheetName val="ЛАБОРАТОРИЈА"/>
      <sheetName val="РТГ И УЗ"/>
      <sheetName val="ИНТЕРНА"/>
      <sheetName val="ПНЕУМО"/>
      <sheetName val="ОФТАЛМОЛОГИЈА"/>
      <sheetName val="ФИЗИКАЛНА"/>
      <sheetName val="ОРЛ"/>
      <sheetName val="ПСИХИЈАТРИЈА"/>
      <sheetName val="ДЕРМАТОЛОГИЈА"/>
      <sheetName val="СЛУЖБА СТОМАТОЛОГИЈЕ"/>
      <sheetName val="СПОРТСКА МЕДИЦИНА"/>
      <sheetName val="Рекапитулација"/>
      <sheetName val="ЛЕКОВИ"/>
      <sheetName val="САНИТЕТСКИ И ПОТРОШНИ МАТЕРИЈАЛ"/>
      <sheetName val="Нове услуге и шифре"/>
      <sheetName val="Номенклатура услуга - допуна"/>
      <sheetName val="Збирна врсте услуга"/>
    </sheetNames>
    <sheetDataSet>
      <sheetData sheetId="3">
        <row r="36">
          <cell r="I36">
            <v>45</v>
          </cell>
          <cell r="O36">
            <v>91</v>
          </cell>
        </row>
      </sheetData>
      <sheetData sheetId="4">
        <row r="15">
          <cell r="E15">
            <v>7</v>
          </cell>
          <cell r="H15">
            <v>7</v>
          </cell>
          <cell r="I15">
            <v>2</v>
          </cell>
        </row>
      </sheetData>
      <sheetData sheetId="5">
        <row r="28">
          <cell r="C28">
            <v>0</v>
          </cell>
        </row>
      </sheetData>
      <sheetData sheetId="6">
        <row r="19">
          <cell r="B19">
            <v>10</v>
          </cell>
          <cell r="E19">
            <v>16</v>
          </cell>
          <cell r="H19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22">
      <selection activeCell="M25" sqref="M25"/>
    </sheetView>
  </sheetViews>
  <sheetFormatPr defaultColWidth="9.140625" defaultRowHeight="12.75"/>
  <sheetData>
    <row r="1" spans="1:9" ht="20.25">
      <c r="A1" s="724"/>
      <c r="B1" s="724"/>
      <c r="C1" s="724"/>
      <c r="D1" s="724"/>
      <c r="E1" s="724"/>
      <c r="F1" s="724"/>
      <c r="G1" s="724"/>
      <c r="H1" s="724"/>
      <c r="I1" s="724"/>
    </row>
    <row r="2" spans="1:9" ht="20.25">
      <c r="A2" s="724"/>
      <c r="B2" s="724"/>
      <c r="C2" s="724"/>
      <c r="D2" s="724"/>
      <c r="E2" s="724"/>
      <c r="F2" s="724"/>
      <c r="G2" s="724"/>
      <c r="H2" s="724"/>
      <c r="I2" s="724"/>
    </row>
    <row r="3" ht="15.75">
      <c r="A3" s="1"/>
    </row>
    <row r="4" ht="15.75">
      <c r="A4" s="1"/>
    </row>
    <row r="5" ht="15.75">
      <c r="A5" s="1"/>
    </row>
    <row r="6" ht="15.75">
      <c r="A6" s="1"/>
    </row>
    <row r="8" ht="15.75">
      <c r="A8" s="1"/>
    </row>
    <row r="9" ht="15.75">
      <c r="A9" s="1"/>
    </row>
    <row r="10" ht="15.75">
      <c r="A10" s="1"/>
    </row>
    <row r="11" ht="15.75">
      <c r="A11" s="1"/>
    </row>
    <row r="12" ht="15.75">
      <c r="A12" s="1"/>
    </row>
    <row r="13" ht="15.75">
      <c r="A13" s="1"/>
    </row>
    <row r="14" ht="15.75">
      <c r="A14" s="1"/>
    </row>
    <row r="15" ht="15.75">
      <c r="A15" s="1"/>
    </row>
    <row r="16" ht="15.75">
      <c r="A16" s="1"/>
    </row>
    <row r="17" spans="1:9" ht="20.25" customHeight="1">
      <c r="A17" s="725" t="s">
        <v>1375</v>
      </c>
      <c r="B17" s="725"/>
      <c r="C17" s="725"/>
      <c r="D17" s="725"/>
      <c r="E17" s="725"/>
      <c r="F17" s="725"/>
      <c r="G17" s="725"/>
      <c r="H17" s="725"/>
      <c r="I17" s="725"/>
    </row>
    <row r="18" spans="1:9" ht="20.25">
      <c r="A18" s="724" t="s">
        <v>1731</v>
      </c>
      <c r="B18" s="724"/>
      <c r="C18" s="724"/>
      <c r="D18" s="724"/>
      <c r="E18" s="724"/>
      <c r="F18" s="724"/>
      <c r="G18" s="724"/>
      <c r="H18" s="724"/>
      <c r="I18" s="724"/>
    </row>
    <row r="19" spans="1:9" ht="25.5">
      <c r="A19" s="726"/>
      <c r="B19" s="726"/>
      <c r="C19" s="726"/>
      <c r="D19" s="726"/>
      <c r="E19" s="726"/>
      <c r="F19" s="726"/>
      <c r="G19" s="726"/>
      <c r="H19" s="726"/>
      <c r="I19" s="726"/>
    </row>
    <row r="20" spans="1:9" s="2" customFormat="1" ht="20.25">
      <c r="A20" s="722"/>
      <c r="B20" s="722"/>
      <c r="C20" s="722"/>
      <c r="D20" s="722"/>
      <c r="E20" s="722"/>
      <c r="F20" s="722"/>
      <c r="G20" s="722"/>
      <c r="H20" s="722"/>
      <c r="I20" s="722"/>
    </row>
    <row r="21" spans="1:9" ht="15.75">
      <c r="A21" s="1"/>
      <c r="B21" s="1"/>
      <c r="C21" s="1"/>
      <c r="D21" s="1"/>
      <c r="E21" s="1"/>
      <c r="F21" s="1"/>
      <c r="G21" s="1"/>
      <c r="H21" s="1"/>
      <c r="I21" s="1"/>
    </row>
    <row r="22" spans="1:9" ht="15.75">
      <c r="A22" s="1"/>
      <c r="B22" s="1"/>
      <c r="C22" s="1"/>
      <c r="D22" s="1"/>
      <c r="E22" s="1"/>
      <c r="F22" s="1"/>
      <c r="G22" s="1"/>
      <c r="H22" s="1"/>
      <c r="I22" s="1"/>
    </row>
    <row r="23" spans="1:9" ht="20.25">
      <c r="A23" s="722"/>
      <c r="B23" s="722"/>
      <c r="C23" s="722"/>
      <c r="D23" s="722"/>
      <c r="E23" s="722"/>
      <c r="F23" s="722"/>
      <c r="G23" s="722"/>
      <c r="H23" s="722"/>
      <c r="I23" s="722"/>
    </row>
    <row r="24" spans="1:9" ht="15.75">
      <c r="A24" s="3"/>
      <c r="B24" s="1"/>
      <c r="C24" s="1"/>
      <c r="D24" s="1"/>
      <c r="E24" s="1"/>
      <c r="F24" s="1"/>
      <c r="G24" s="1"/>
      <c r="H24" s="1"/>
      <c r="I24" s="1"/>
    </row>
    <row r="25" spans="1:9" ht="15.75">
      <c r="A25" s="1"/>
      <c r="B25" s="1"/>
      <c r="C25" s="1"/>
      <c r="D25" s="1"/>
      <c r="E25" s="1"/>
      <c r="F25" s="1"/>
      <c r="G25" s="1"/>
      <c r="H25" s="1"/>
      <c r="I25" s="1"/>
    </row>
    <row r="26" spans="1:9" ht="15.75">
      <c r="A26" s="4"/>
      <c r="B26" s="1"/>
      <c r="C26" s="1"/>
      <c r="D26" s="1"/>
      <c r="E26" s="1"/>
      <c r="F26" s="1"/>
      <c r="G26" s="1"/>
      <c r="H26" s="1"/>
      <c r="I26" s="1"/>
    </row>
    <row r="27" ht="15.75">
      <c r="A27" s="4"/>
    </row>
    <row r="28" ht="15.75">
      <c r="A28" s="4"/>
    </row>
    <row r="29" ht="15.75">
      <c r="A29" s="4"/>
    </row>
    <row r="30" spans="1:9" ht="15.75">
      <c r="A30" s="4"/>
      <c r="B30" s="5"/>
      <c r="C30" s="5"/>
      <c r="D30" s="5"/>
      <c r="E30" s="5"/>
      <c r="F30" s="5"/>
      <c r="G30" s="5"/>
      <c r="H30" s="5"/>
      <c r="I30" s="5"/>
    </row>
    <row r="31" spans="1:9" ht="15.75">
      <c r="A31" s="4"/>
      <c r="B31" s="5"/>
      <c r="C31" s="5"/>
      <c r="D31" s="5"/>
      <c r="E31" s="5"/>
      <c r="F31" s="5"/>
      <c r="G31" s="5"/>
      <c r="H31" s="5"/>
      <c r="I31" s="5"/>
    </row>
    <row r="32" spans="1:9" ht="15.75">
      <c r="A32" s="4"/>
      <c r="B32" s="5"/>
      <c r="C32" s="5"/>
      <c r="D32" s="5"/>
      <c r="E32" s="5"/>
      <c r="F32" s="5"/>
      <c r="G32" s="5"/>
      <c r="H32" s="5"/>
      <c r="I32" s="5"/>
    </row>
    <row r="33" spans="2:9" ht="12.75">
      <c r="B33" s="5"/>
      <c r="C33" s="5"/>
      <c r="D33" s="5"/>
      <c r="E33" s="5"/>
      <c r="F33" s="5"/>
      <c r="G33" s="5"/>
      <c r="H33" s="5"/>
      <c r="I33" s="5"/>
    </row>
    <row r="34" spans="2:9" ht="12.75">
      <c r="B34" s="5"/>
      <c r="C34" s="5"/>
      <c r="D34" s="5"/>
      <c r="E34" s="5"/>
      <c r="F34" s="5"/>
      <c r="G34" s="5"/>
      <c r="H34" s="5"/>
      <c r="I34" s="5"/>
    </row>
    <row r="35" spans="1:9" ht="15.75">
      <c r="A35" s="3"/>
      <c r="B35" s="5"/>
      <c r="C35" s="5"/>
      <c r="D35" s="5"/>
      <c r="E35" s="5"/>
      <c r="F35" s="5"/>
      <c r="G35" s="5"/>
      <c r="H35" s="5"/>
      <c r="I35" s="5"/>
    </row>
    <row r="36" spans="1:9" ht="15.75">
      <c r="A36" s="4"/>
      <c r="B36" s="5"/>
      <c r="C36" s="5"/>
      <c r="D36" s="5"/>
      <c r="E36" s="5"/>
      <c r="F36" s="5"/>
      <c r="G36" s="5"/>
      <c r="H36" s="5"/>
      <c r="I36" s="5"/>
    </row>
    <row r="37" spans="1:9" ht="15.75">
      <c r="A37" s="4"/>
      <c r="B37" s="5"/>
      <c r="C37" s="5"/>
      <c r="D37" s="5"/>
      <c r="E37" s="5"/>
      <c r="F37" s="5"/>
      <c r="G37" s="5"/>
      <c r="H37" s="5"/>
      <c r="I37" s="5"/>
    </row>
    <row r="38" spans="1:9" ht="15.75">
      <c r="A38" s="4"/>
      <c r="B38" s="5"/>
      <c r="C38" s="5"/>
      <c r="D38" s="5"/>
      <c r="E38" s="5"/>
      <c r="F38" s="5"/>
      <c r="G38" s="5"/>
      <c r="H38" s="5"/>
      <c r="I38" s="5"/>
    </row>
    <row r="39" spans="1:10" ht="15.75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9" ht="15.75">
      <c r="A40" s="4"/>
      <c r="B40" s="5"/>
      <c r="C40" s="5"/>
      <c r="D40" s="5"/>
      <c r="E40" s="5"/>
      <c r="F40" s="5"/>
      <c r="G40" s="5"/>
      <c r="H40" s="5"/>
      <c r="I40" s="5"/>
    </row>
    <row r="43" spans="1:9" s="2" customFormat="1" ht="15.75">
      <c r="A43" s="723" t="s">
        <v>1732</v>
      </c>
      <c r="B43" s="723"/>
      <c r="C43" s="723"/>
      <c r="D43" s="723"/>
      <c r="E43" s="723"/>
      <c r="F43" s="723"/>
      <c r="G43" s="723"/>
      <c r="H43" s="723"/>
      <c r="I43" s="723"/>
    </row>
  </sheetData>
  <sheetProtection selectLockedCells="1" selectUnlockedCells="1"/>
  <mergeCells count="8">
    <mergeCell ref="A23:I23"/>
    <mergeCell ref="A43:I43"/>
    <mergeCell ref="A1:I1"/>
    <mergeCell ref="A2:I2"/>
    <mergeCell ref="A17:I17"/>
    <mergeCell ref="A18:I18"/>
    <mergeCell ref="A19:I19"/>
    <mergeCell ref="A20:I20"/>
  </mergeCells>
  <printOptions/>
  <pageMargins left="0.7" right="0.7" top="0.75" bottom="0.75" header="0.5118055555555555" footer="0.5118055555555555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3">
      <selection activeCell="E3" sqref="E3"/>
    </sheetView>
  </sheetViews>
  <sheetFormatPr defaultColWidth="9.140625" defaultRowHeight="12.75"/>
  <cols>
    <col min="1" max="1" width="9.140625" style="134" customWidth="1"/>
    <col min="2" max="2" width="11.421875" style="197" customWidth="1"/>
    <col min="3" max="3" width="49.140625" style="134" customWidth="1"/>
    <col min="4" max="9" width="9.140625" style="134" customWidth="1"/>
    <col min="10" max="10" width="8.57421875" style="134" customWidth="1"/>
    <col min="11" max="16384" width="9.140625" style="134" customWidth="1"/>
  </cols>
  <sheetData>
    <row r="1" spans="1:4" ht="13.5" customHeight="1">
      <c r="A1" s="198" t="s">
        <v>285</v>
      </c>
      <c r="B1" s="199"/>
      <c r="C1" s="200"/>
      <c r="D1" s="134" t="s">
        <v>84</v>
      </c>
    </row>
    <row r="2" spans="1:5" ht="12.75" customHeight="1">
      <c r="A2" s="201"/>
      <c r="B2" s="202"/>
      <c r="C2" s="203"/>
      <c r="E2" s="140" t="s">
        <v>286</v>
      </c>
    </row>
    <row r="3" spans="1:6" ht="30.7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5.75" customHeight="1">
      <c r="A4" s="166"/>
      <c r="B4" s="167"/>
      <c r="C4" s="147" t="s">
        <v>287</v>
      </c>
      <c r="D4" s="148">
        <f>SUM(D5:D10)</f>
        <v>0</v>
      </c>
      <c r="E4" s="148">
        <f>SUM(E5:E10)</f>
        <v>0</v>
      </c>
      <c r="F4" s="149" t="e">
        <f aca="true" t="shared" si="0" ref="F4:F31">+E4*100/D4</f>
        <v>#DIV/0!</v>
      </c>
    </row>
    <row r="5" spans="1:6" ht="15.75" customHeight="1">
      <c r="A5" s="150">
        <v>1100049</v>
      </c>
      <c r="B5" s="204"/>
      <c r="C5" s="151" t="s">
        <v>224</v>
      </c>
      <c r="D5" s="163"/>
      <c r="E5" s="163"/>
      <c r="F5" s="149" t="e">
        <f t="shared" si="0"/>
        <v>#DIV/0!</v>
      </c>
    </row>
    <row r="6" spans="1:6" ht="24.75" customHeight="1">
      <c r="A6" s="150">
        <v>1100082</v>
      </c>
      <c r="B6" s="142"/>
      <c r="C6" s="151" t="s">
        <v>288</v>
      </c>
      <c r="D6" s="163"/>
      <c r="E6" s="163"/>
      <c r="F6" s="149" t="e">
        <f t="shared" si="0"/>
        <v>#DIV/0!</v>
      </c>
    </row>
    <row r="7" spans="1:6" ht="27.75" customHeight="1">
      <c r="A7" s="150">
        <v>1100083</v>
      </c>
      <c r="B7" s="142"/>
      <c r="C7" s="151" t="s">
        <v>289</v>
      </c>
      <c r="D7" s="163"/>
      <c r="E7" s="163"/>
      <c r="F7" s="149" t="e">
        <f t="shared" si="0"/>
        <v>#DIV/0!</v>
      </c>
    </row>
    <row r="8" spans="1:6" ht="35.25" customHeight="1">
      <c r="A8" s="150">
        <v>1100084</v>
      </c>
      <c r="B8" s="142"/>
      <c r="C8" s="151" t="s">
        <v>290</v>
      </c>
      <c r="D8" s="163"/>
      <c r="E8" s="163"/>
      <c r="F8" s="149" t="e">
        <f t="shared" si="0"/>
        <v>#DIV/0!</v>
      </c>
    </row>
    <row r="9" spans="1:6" ht="27.75" customHeight="1">
      <c r="A9" s="150">
        <v>1100085</v>
      </c>
      <c r="B9" s="142"/>
      <c r="C9" s="151" t="s">
        <v>291</v>
      </c>
      <c r="D9" s="163"/>
      <c r="E9" s="163"/>
      <c r="F9" s="149" t="e">
        <f t="shared" si="0"/>
        <v>#DIV/0!</v>
      </c>
    </row>
    <row r="10" spans="1:6" ht="15.75" customHeight="1">
      <c r="A10" s="150">
        <v>1200055</v>
      </c>
      <c r="B10" s="142"/>
      <c r="C10" s="151" t="s">
        <v>238</v>
      </c>
      <c r="D10" s="163"/>
      <c r="E10" s="163"/>
      <c r="F10" s="149" t="e">
        <f t="shared" si="0"/>
        <v>#DIV/0!</v>
      </c>
    </row>
    <row r="11" spans="1:6" ht="15.75" customHeight="1">
      <c r="A11" s="174"/>
      <c r="B11" s="175"/>
      <c r="C11" s="176" t="s">
        <v>292</v>
      </c>
      <c r="D11" s="205">
        <f>D12+D13+D14+D15</f>
        <v>125</v>
      </c>
      <c r="E11" s="205">
        <f>E12+E13+E14+E15</f>
        <v>0</v>
      </c>
      <c r="F11" s="149">
        <f t="shared" si="0"/>
        <v>0</v>
      </c>
    </row>
    <row r="12" spans="1:6" ht="22.5" customHeight="1">
      <c r="A12" s="150">
        <v>1900026</v>
      </c>
      <c r="B12" s="142"/>
      <c r="C12" s="151" t="s">
        <v>293</v>
      </c>
      <c r="D12" s="163">
        <v>72</v>
      </c>
      <c r="E12" s="163"/>
      <c r="F12" s="149">
        <f t="shared" si="0"/>
        <v>0</v>
      </c>
    </row>
    <row r="13" spans="1:6" ht="21" customHeight="1">
      <c r="A13" s="150">
        <v>1900034</v>
      </c>
      <c r="B13" s="142"/>
      <c r="C13" s="151" t="s">
        <v>294</v>
      </c>
      <c r="D13" s="163">
        <v>52</v>
      </c>
      <c r="E13" s="163"/>
      <c r="F13" s="149">
        <f t="shared" si="0"/>
        <v>0</v>
      </c>
    </row>
    <row r="14" spans="1:6" ht="24.75" customHeight="1">
      <c r="A14" s="150">
        <v>1900035</v>
      </c>
      <c r="B14" s="142"/>
      <c r="C14" s="151" t="s">
        <v>295</v>
      </c>
      <c r="D14" s="163">
        <v>1</v>
      </c>
      <c r="E14" s="163"/>
      <c r="F14" s="149">
        <f t="shared" si="0"/>
        <v>0</v>
      </c>
    </row>
    <row r="15" spans="1:6" ht="15.75" customHeight="1">
      <c r="A15" s="150">
        <v>1900042</v>
      </c>
      <c r="B15" s="142"/>
      <c r="C15" s="151" t="s">
        <v>296</v>
      </c>
      <c r="D15" s="163"/>
      <c r="E15" s="163"/>
      <c r="F15" s="149" t="e">
        <f t="shared" si="0"/>
        <v>#DIV/0!</v>
      </c>
    </row>
    <row r="16" spans="1:6" ht="15.75" customHeight="1">
      <c r="A16" s="166"/>
      <c r="B16" s="167"/>
      <c r="C16" s="147" t="s">
        <v>297</v>
      </c>
      <c r="D16" s="148">
        <f>D17+D21+D22</f>
        <v>0</v>
      </c>
      <c r="E16" s="148">
        <f>E17+E21+E22</f>
        <v>0</v>
      </c>
      <c r="F16" s="149" t="e">
        <f t="shared" si="0"/>
        <v>#DIV/0!</v>
      </c>
    </row>
    <row r="17" spans="1:6" ht="24.75" customHeight="1">
      <c r="A17" s="206">
        <v>1700038</v>
      </c>
      <c r="B17" s="207"/>
      <c r="C17" s="208" t="s">
        <v>298</v>
      </c>
      <c r="D17" s="209">
        <f>SUM(D18:D20)</f>
        <v>0</v>
      </c>
      <c r="E17" s="209">
        <f>SUM(E18:E20)</f>
        <v>0</v>
      </c>
      <c r="F17" s="149" t="e">
        <f t="shared" si="0"/>
        <v>#DIV/0!</v>
      </c>
    </row>
    <row r="18" spans="1:6" ht="21.75" customHeight="1">
      <c r="A18" s="150">
        <v>1700038</v>
      </c>
      <c r="B18" s="142"/>
      <c r="C18" s="151" t="s">
        <v>299</v>
      </c>
      <c r="D18" s="163"/>
      <c r="E18" s="163"/>
      <c r="F18" s="149" t="e">
        <f t="shared" si="0"/>
        <v>#DIV/0!</v>
      </c>
    </row>
    <row r="19" spans="1:6" ht="31.5" customHeight="1">
      <c r="A19" s="150">
        <v>1700038</v>
      </c>
      <c r="B19" s="142"/>
      <c r="C19" s="151" t="s">
        <v>300</v>
      </c>
      <c r="D19" s="163"/>
      <c r="E19" s="163"/>
      <c r="F19" s="149" t="e">
        <f t="shared" si="0"/>
        <v>#DIV/0!</v>
      </c>
    </row>
    <row r="20" spans="1:6" ht="26.25" customHeight="1">
      <c r="A20" s="150">
        <v>1700038</v>
      </c>
      <c r="B20" s="142"/>
      <c r="C20" s="151" t="s">
        <v>301</v>
      </c>
      <c r="D20" s="163"/>
      <c r="E20" s="163"/>
      <c r="F20" s="149" t="e">
        <f t="shared" si="0"/>
        <v>#DIV/0!</v>
      </c>
    </row>
    <row r="21" spans="1:6" ht="15.75" customHeight="1">
      <c r="A21" s="150">
        <v>1700054</v>
      </c>
      <c r="B21" s="142"/>
      <c r="C21" s="151" t="s">
        <v>302</v>
      </c>
      <c r="D21" s="163">
        <v>0</v>
      </c>
      <c r="E21" s="163">
        <v>0</v>
      </c>
      <c r="F21" s="149" t="e">
        <f t="shared" si="0"/>
        <v>#DIV/0!</v>
      </c>
    </row>
    <row r="22" spans="1:6" ht="15.75" customHeight="1">
      <c r="A22" s="150">
        <v>1700055</v>
      </c>
      <c r="B22" s="142"/>
      <c r="C22" s="151" t="s">
        <v>303</v>
      </c>
      <c r="D22" s="163">
        <v>0</v>
      </c>
      <c r="E22" s="163">
        <v>0</v>
      </c>
      <c r="F22" s="149" t="e">
        <f t="shared" si="0"/>
        <v>#DIV/0!</v>
      </c>
    </row>
    <row r="23" spans="1:6" ht="15.75" customHeight="1">
      <c r="A23" s="166"/>
      <c r="B23" s="167"/>
      <c r="C23" s="147" t="s">
        <v>304</v>
      </c>
      <c r="D23" s="210">
        <f>D24</f>
        <v>3</v>
      </c>
      <c r="E23" s="210">
        <f>E24</f>
        <v>0</v>
      </c>
      <c r="F23" s="149">
        <f t="shared" si="0"/>
        <v>0</v>
      </c>
    </row>
    <row r="24" spans="1:6" ht="42.75" customHeight="1">
      <c r="A24" s="150">
        <v>1000215</v>
      </c>
      <c r="B24" s="165" t="s">
        <v>305</v>
      </c>
      <c r="C24" s="151" t="s">
        <v>264</v>
      </c>
      <c r="D24" s="163">
        <v>3</v>
      </c>
      <c r="E24" s="163"/>
      <c r="F24" s="149">
        <f t="shared" si="0"/>
        <v>0</v>
      </c>
    </row>
    <row r="25" spans="1:6" ht="15.75" customHeight="1">
      <c r="A25" s="206">
        <v>1000207</v>
      </c>
      <c r="B25" s="211"/>
      <c r="C25" s="208" t="s">
        <v>265</v>
      </c>
      <c r="D25" s="212">
        <f>SUM(D26:D30)</f>
        <v>0</v>
      </c>
      <c r="E25" s="212">
        <f>SUM(E26:E30)</f>
        <v>0</v>
      </c>
      <c r="F25" s="149" t="e">
        <f t="shared" si="0"/>
        <v>#DIV/0!</v>
      </c>
    </row>
    <row r="26" spans="1:6" ht="12.75">
      <c r="A26" s="150">
        <v>1000207</v>
      </c>
      <c r="B26" s="157" t="s">
        <v>218</v>
      </c>
      <c r="C26" s="158" t="s">
        <v>266</v>
      </c>
      <c r="D26" s="163"/>
      <c r="E26" s="163"/>
      <c r="F26" s="149" t="e">
        <f t="shared" si="0"/>
        <v>#DIV/0!</v>
      </c>
    </row>
    <row r="27" spans="1:6" ht="12.75">
      <c r="A27" s="150">
        <v>1000207</v>
      </c>
      <c r="B27" s="157" t="s">
        <v>218</v>
      </c>
      <c r="C27" s="158" t="s">
        <v>267</v>
      </c>
      <c r="D27" s="163"/>
      <c r="E27" s="163"/>
      <c r="F27" s="149" t="e">
        <f t="shared" si="0"/>
        <v>#DIV/0!</v>
      </c>
    </row>
    <row r="28" spans="1:6" ht="12.75">
      <c r="A28" s="150">
        <v>1000207</v>
      </c>
      <c r="B28" s="157" t="s">
        <v>218</v>
      </c>
      <c r="C28" s="158" t="s">
        <v>268</v>
      </c>
      <c r="D28" s="163"/>
      <c r="E28" s="163"/>
      <c r="F28" s="149" t="e">
        <f t="shared" si="0"/>
        <v>#DIV/0!</v>
      </c>
    </row>
    <row r="29" spans="1:6" ht="12.75">
      <c r="A29" s="150">
        <v>1000207</v>
      </c>
      <c r="B29" s="142" t="s">
        <v>269</v>
      </c>
      <c r="C29" s="151" t="s">
        <v>270</v>
      </c>
      <c r="D29" s="163"/>
      <c r="E29" s="163"/>
      <c r="F29" s="149" t="e">
        <f t="shared" si="0"/>
        <v>#DIV/0!</v>
      </c>
    </row>
    <row r="30" spans="1:6" ht="12.75">
      <c r="A30" s="150">
        <v>1000207</v>
      </c>
      <c r="B30" s="142" t="s">
        <v>271</v>
      </c>
      <c r="C30" s="151" t="s">
        <v>272</v>
      </c>
      <c r="D30" s="163"/>
      <c r="E30" s="163"/>
      <c r="F30" s="149" t="e">
        <f t="shared" si="0"/>
        <v>#DIV/0!</v>
      </c>
    </row>
    <row r="31" spans="1:6" ht="12.75">
      <c r="A31" s="151"/>
      <c r="B31" s="213"/>
      <c r="C31" s="214" t="s">
        <v>306</v>
      </c>
      <c r="D31" s="215">
        <v>0</v>
      </c>
      <c r="E31" s="215">
        <v>0</v>
      </c>
      <c r="F31" s="149" t="e">
        <f t="shared" si="0"/>
        <v>#DIV/0!</v>
      </c>
    </row>
    <row r="32" spans="3:6" ht="12.75">
      <c r="C32"/>
      <c r="D32"/>
      <c r="E32"/>
      <c r="F32"/>
    </row>
    <row r="33" spans="3:6" ht="12.75">
      <c r="C33"/>
      <c r="D33"/>
      <c r="E33"/>
      <c r="F33"/>
    </row>
    <row r="34" ht="12.75">
      <c r="C34" s="194" t="s">
        <v>274</v>
      </c>
    </row>
    <row r="35" spans="3:6" ht="12.75">
      <c r="C35" s="216" t="s">
        <v>275</v>
      </c>
      <c r="D35" s="217">
        <f>D4+D11+D16+D23</f>
        <v>128</v>
      </c>
      <c r="E35" s="217">
        <f>E4+E11+E16+E23</f>
        <v>0</v>
      </c>
      <c r="F35" s="218">
        <f>+E35*100/D35</f>
        <v>0</v>
      </c>
    </row>
    <row r="36" spans="3:6" ht="12.75">
      <c r="C36" s="216" t="s">
        <v>263</v>
      </c>
      <c r="D36" s="217">
        <f>D25</f>
        <v>0</v>
      </c>
      <c r="E36" s="217">
        <f>E25</f>
        <v>0</v>
      </c>
      <c r="F36" s="219" t="e">
        <f>+E36*100/D36</f>
        <v>#DIV/0!</v>
      </c>
    </row>
    <row r="37" ht="12.75">
      <c r="E37" s="220"/>
    </row>
    <row r="38" ht="12.75">
      <c r="E38" s="220"/>
    </row>
    <row r="39" spans="4:6" ht="12.75">
      <c r="D39" s="134">
        <f>D35+D36</f>
        <v>128</v>
      </c>
      <c r="E39" s="134">
        <f>E35+E36</f>
        <v>0</v>
      </c>
      <c r="F39" s="218">
        <f>+E39*100/D39</f>
        <v>0</v>
      </c>
    </row>
    <row r="40" ht="12.75">
      <c r="E40" s="220"/>
    </row>
    <row r="41" spans="3:5" ht="12.75">
      <c r="C41" s="187" t="s">
        <v>307</v>
      </c>
      <c r="D41" s="137">
        <v>0</v>
      </c>
      <c r="E41" s="221">
        <v>0</v>
      </c>
    </row>
    <row r="42" ht="12.75">
      <c r="E42" s="220"/>
    </row>
    <row r="43" spans="3:6" ht="12.75">
      <c r="C43" s="222" t="s">
        <v>308</v>
      </c>
      <c r="D43" s="223">
        <f>D39+D41</f>
        <v>128</v>
      </c>
      <c r="E43" s="223">
        <f>E39+E41</f>
        <v>0</v>
      </c>
      <c r="F43" s="224">
        <f>+E43*100/D43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28">
      <selection activeCell="H3" sqref="H3"/>
    </sheetView>
  </sheetViews>
  <sheetFormatPr defaultColWidth="9.140625" defaultRowHeight="12.75"/>
  <cols>
    <col min="3" max="3" width="51.8515625" style="0" customWidth="1"/>
    <col min="10" max="10" width="11.00390625" style="0" customWidth="1"/>
  </cols>
  <sheetData>
    <row r="1" spans="1:5" ht="12.75">
      <c r="A1" s="135" t="s">
        <v>10</v>
      </c>
      <c r="B1" s="136"/>
      <c r="C1" s="225"/>
      <c r="D1" s="225" t="s">
        <v>84</v>
      </c>
      <c r="E1" s="225"/>
    </row>
    <row r="2" spans="1:5" ht="12.75">
      <c r="A2" s="138"/>
      <c r="B2" s="139"/>
      <c r="C2" s="225"/>
      <c r="D2" s="225"/>
      <c r="E2" s="140" t="s">
        <v>309</v>
      </c>
    </row>
    <row r="3" spans="1:6" ht="38.25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>
      <c r="A4" s="166"/>
      <c r="B4" s="167"/>
      <c r="C4" s="147" t="s">
        <v>214</v>
      </c>
      <c r="D4" s="226">
        <f>+D5+D12+D19+D20+D21+D22+D23+D24</f>
        <v>3508</v>
      </c>
      <c r="E4" s="226">
        <f>+E5+E12+E19+E20+E21+E22+E23+E24</f>
        <v>3738</v>
      </c>
      <c r="F4" s="149">
        <f aca="true" t="shared" si="0" ref="F4:F35">+E4*100/D4</f>
        <v>106.55644241733181</v>
      </c>
    </row>
    <row r="5" spans="1:6" ht="12.75">
      <c r="A5" s="159" t="s">
        <v>310</v>
      </c>
      <c r="B5" s="160"/>
      <c r="C5" s="212" t="s">
        <v>311</v>
      </c>
      <c r="D5" s="209">
        <v>1162</v>
      </c>
      <c r="E5" s="209">
        <f>SUM(E6:E11)</f>
        <v>1716</v>
      </c>
      <c r="F5" s="149">
        <f t="shared" si="0"/>
        <v>147.6764199655766</v>
      </c>
    </row>
    <row r="6" spans="1:6" ht="12.75" customHeight="1">
      <c r="A6" s="150">
        <v>1100031</v>
      </c>
      <c r="B6" s="142"/>
      <c r="C6" s="227" t="s">
        <v>312</v>
      </c>
      <c r="D6" s="152"/>
      <c r="E6" s="152">
        <v>252</v>
      </c>
      <c r="F6" s="149" t="e">
        <f t="shared" si="0"/>
        <v>#DIV/0!</v>
      </c>
    </row>
    <row r="7" spans="1:6" ht="12.75" customHeight="1">
      <c r="A7" s="150">
        <v>1100031</v>
      </c>
      <c r="B7" s="142"/>
      <c r="C7" s="227" t="s">
        <v>313</v>
      </c>
      <c r="D7" s="152"/>
      <c r="E7" s="152">
        <v>275</v>
      </c>
      <c r="F7" s="149" t="e">
        <f t="shared" si="0"/>
        <v>#DIV/0!</v>
      </c>
    </row>
    <row r="8" spans="1:6" ht="12.75" customHeight="1">
      <c r="A8" s="150">
        <v>1100031</v>
      </c>
      <c r="B8" s="142"/>
      <c r="C8" s="227" t="s">
        <v>314</v>
      </c>
      <c r="D8" s="152"/>
      <c r="E8" s="152">
        <v>315</v>
      </c>
      <c r="F8" s="149" t="e">
        <f t="shared" si="0"/>
        <v>#DIV/0!</v>
      </c>
    </row>
    <row r="9" spans="1:6" ht="12.75" customHeight="1">
      <c r="A9" s="150">
        <v>1100031</v>
      </c>
      <c r="B9" s="142"/>
      <c r="C9" s="227" t="s">
        <v>315</v>
      </c>
      <c r="D9" s="152"/>
      <c r="E9" s="152">
        <v>351</v>
      </c>
      <c r="F9" s="149" t="e">
        <f t="shared" si="0"/>
        <v>#DIV/0!</v>
      </c>
    </row>
    <row r="10" spans="1:6" ht="12.75" customHeight="1">
      <c r="A10" s="150">
        <v>1100031</v>
      </c>
      <c r="B10" s="142"/>
      <c r="C10" s="227" t="s">
        <v>316</v>
      </c>
      <c r="D10" s="152"/>
      <c r="E10" s="152">
        <v>275</v>
      </c>
      <c r="F10" s="149" t="e">
        <f t="shared" si="0"/>
        <v>#DIV/0!</v>
      </c>
    </row>
    <row r="11" spans="1:6" ht="12.75" customHeight="1">
      <c r="A11" s="150">
        <v>1100031</v>
      </c>
      <c r="B11" s="142"/>
      <c r="C11" s="227" t="s">
        <v>317</v>
      </c>
      <c r="D11" s="152"/>
      <c r="E11" s="152">
        <v>248</v>
      </c>
      <c r="F11" s="149" t="e">
        <f t="shared" si="0"/>
        <v>#DIV/0!</v>
      </c>
    </row>
    <row r="12" spans="1:6" ht="12.75" customHeight="1">
      <c r="A12" s="159" t="s">
        <v>318</v>
      </c>
      <c r="B12" s="164"/>
      <c r="C12" s="212" t="s">
        <v>224</v>
      </c>
      <c r="D12" s="228">
        <v>298</v>
      </c>
      <c r="E12" s="228">
        <f>SUM(E13:E18)</f>
        <v>371</v>
      </c>
      <c r="F12" s="149">
        <f t="shared" si="0"/>
        <v>124.49664429530202</v>
      </c>
    </row>
    <row r="13" spans="1:6" ht="12.75" customHeight="1">
      <c r="A13" s="181">
        <v>1100049</v>
      </c>
      <c r="B13" s="182"/>
      <c r="C13" s="229" t="s">
        <v>319</v>
      </c>
      <c r="D13" s="180"/>
      <c r="E13" s="180">
        <v>66</v>
      </c>
      <c r="F13" s="149" t="e">
        <f t="shared" si="0"/>
        <v>#DIV/0!</v>
      </c>
    </row>
    <row r="14" spans="1:6" ht="12.75" customHeight="1">
      <c r="A14" s="181">
        <v>1100049</v>
      </c>
      <c r="B14" s="182"/>
      <c r="C14" s="229" t="s">
        <v>320</v>
      </c>
      <c r="D14" s="180"/>
      <c r="E14" s="180">
        <v>63</v>
      </c>
      <c r="F14" s="149" t="e">
        <f t="shared" si="0"/>
        <v>#DIV/0!</v>
      </c>
    </row>
    <row r="15" spans="1:6" ht="12.75" customHeight="1">
      <c r="A15" s="181">
        <v>1100049</v>
      </c>
      <c r="B15" s="182"/>
      <c r="C15" s="229" t="s">
        <v>321</v>
      </c>
      <c r="D15" s="180"/>
      <c r="E15" s="180">
        <v>64</v>
      </c>
      <c r="F15" s="149" t="e">
        <f t="shared" si="0"/>
        <v>#DIV/0!</v>
      </c>
    </row>
    <row r="16" spans="1:6" ht="12.75" customHeight="1">
      <c r="A16" s="181">
        <v>1100049</v>
      </c>
      <c r="B16" s="182"/>
      <c r="C16" s="229" t="s">
        <v>322</v>
      </c>
      <c r="D16" s="180"/>
      <c r="E16" s="180">
        <v>71</v>
      </c>
      <c r="F16" s="149" t="e">
        <f t="shared" si="0"/>
        <v>#DIV/0!</v>
      </c>
    </row>
    <row r="17" spans="1:6" ht="12.75" customHeight="1">
      <c r="A17" s="181">
        <v>1100049</v>
      </c>
      <c r="B17" s="182"/>
      <c r="C17" s="229" t="s">
        <v>323</v>
      </c>
      <c r="D17" s="180"/>
      <c r="E17" s="180">
        <v>65</v>
      </c>
      <c r="F17" s="149" t="e">
        <f t="shared" si="0"/>
        <v>#DIV/0!</v>
      </c>
    </row>
    <row r="18" spans="1:6" ht="12.75" customHeight="1">
      <c r="A18" s="181">
        <v>1100049</v>
      </c>
      <c r="B18" s="182"/>
      <c r="C18" s="229" t="s">
        <v>324</v>
      </c>
      <c r="D18" s="180"/>
      <c r="E18" s="180">
        <v>42</v>
      </c>
      <c r="F18" s="149" t="e">
        <f t="shared" si="0"/>
        <v>#DIV/0!</v>
      </c>
    </row>
    <row r="19" spans="1:6" ht="25.5">
      <c r="A19" s="153" t="s">
        <v>325</v>
      </c>
      <c r="B19" s="154"/>
      <c r="C19" s="190" t="s">
        <v>228</v>
      </c>
      <c r="D19" s="152">
        <v>733</v>
      </c>
      <c r="E19" s="152">
        <v>587</v>
      </c>
      <c r="F19" s="149">
        <f t="shared" si="0"/>
        <v>80.0818553888131</v>
      </c>
    </row>
    <row r="20" spans="1:6" ht="12.75">
      <c r="A20" s="153" t="s">
        <v>326</v>
      </c>
      <c r="B20" s="154"/>
      <c r="C20" s="190" t="s">
        <v>229</v>
      </c>
      <c r="D20" s="152">
        <v>1256</v>
      </c>
      <c r="E20" s="152">
        <v>1005</v>
      </c>
      <c r="F20" s="149">
        <f t="shared" si="0"/>
        <v>80.01592356687898</v>
      </c>
    </row>
    <row r="21" spans="1:6" ht="12.75">
      <c r="A21" s="150">
        <v>1000025</v>
      </c>
      <c r="B21" s="142" t="s">
        <v>215</v>
      </c>
      <c r="C21" s="227" t="s">
        <v>327</v>
      </c>
      <c r="D21" s="152"/>
      <c r="E21" s="152"/>
      <c r="F21" s="149" t="e">
        <f t="shared" si="0"/>
        <v>#DIV/0!</v>
      </c>
    </row>
    <row r="22" spans="1:6" ht="38.25">
      <c r="A22" s="150">
        <v>1100032</v>
      </c>
      <c r="B22" s="142"/>
      <c r="C22" s="151" t="s">
        <v>328</v>
      </c>
      <c r="D22" s="152">
        <v>52</v>
      </c>
      <c r="E22" s="152">
        <v>52</v>
      </c>
      <c r="F22" s="149">
        <f t="shared" si="0"/>
        <v>100</v>
      </c>
    </row>
    <row r="23" spans="1:6" ht="38.25">
      <c r="A23" s="150">
        <v>1100033</v>
      </c>
      <c r="B23" s="142"/>
      <c r="C23" s="151" t="s">
        <v>329</v>
      </c>
      <c r="D23" s="152">
        <v>2</v>
      </c>
      <c r="E23" s="152">
        <v>2</v>
      </c>
      <c r="F23" s="149">
        <f t="shared" si="0"/>
        <v>100</v>
      </c>
    </row>
    <row r="24" spans="1:6" ht="51">
      <c r="A24" s="150">
        <v>1100034</v>
      </c>
      <c r="B24" s="142"/>
      <c r="C24" s="151" t="s">
        <v>330</v>
      </c>
      <c r="D24" s="152">
        <v>5</v>
      </c>
      <c r="E24" s="152">
        <v>5</v>
      </c>
      <c r="F24" s="149">
        <f t="shared" si="0"/>
        <v>100</v>
      </c>
    </row>
    <row r="25" spans="1:6" ht="12.75">
      <c r="A25" s="166"/>
      <c r="B25" s="167"/>
      <c r="C25" s="147" t="s">
        <v>231</v>
      </c>
      <c r="D25" s="226">
        <f>SUM(D26:D37)</f>
        <v>19788</v>
      </c>
      <c r="E25" s="226">
        <f>SUM(E26:E37)</f>
        <v>15831</v>
      </c>
      <c r="F25" s="149">
        <f t="shared" si="0"/>
        <v>80.00303214069133</v>
      </c>
    </row>
    <row r="26" spans="1:6" ht="12.75">
      <c r="A26" s="150" t="s">
        <v>331</v>
      </c>
      <c r="B26" s="142"/>
      <c r="C26" s="227" t="s">
        <v>332</v>
      </c>
      <c r="D26" s="152">
        <v>10872</v>
      </c>
      <c r="E26" s="152">
        <v>8698</v>
      </c>
      <c r="F26" s="149">
        <f t="shared" si="0"/>
        <v>80.0036791758646</v>
      </c>
    </row>
    <row r="27" spans="1:6" ht="12.75" customHeight="1">
      <c r="A27" s="150">
        <v>1100064</v>
      </c>
      <c r="B27" s="142" t="s">
        <v>215</v>
      </c>
      <c r="C27" s="227" t="s">
        <v>333</v>
      </c>
      <c r="D27" s="152"/>
      <c r="E27" s="152"/>
      <c r="F27" s="149" t="e">
        <f t="shared" si="0"/>
        <v>#DIV/0!</v>
      </c>
    </row>
    <row r="28" spans="1:6" ht="12.75">
      <c r="A28" s="150">
        <v>1100072</v>
      </c>
      <c r="B28" s="142"/>
      <c r="C28" s="227" t="s">
        <v>334</v>
      </c>
      <c r="D28" s="152">
        <v>3070</v>
      </c>
      <c r="E28" s="152">
        <v>2456</v>
      </c>
      <c r="F28" s="149">
        <f t="shared" si="0"/>
        <v>80</v>
      </c>
    </row>
    <row r="29" spans="1:6" ht="25.5">
      <c r="A29" s="150">
        <v>1100072</v>
      </c>
      <c r="B29" s="142" t="s">
        <v>215</v>
      </c>
      <c r="C29" s="227" t="s">
        <v>335</v>
      </c>
      <c r="D29" s="152"/>
      <c r="E29" s="152"/>
      <c r="F29" s="149" t="e">
        <f t="shared" si="0"/>
        <v>#DIV/0!</v>
      </c>
    </row>
    <row r="30" spans="1:6" ht="12.75" customHeight="1">
      <c r="A30" s="150" t="s">
        <v>336</v>
      </c>
      <c r="B30" s="142"/>
      <c r="C30" s="227" t="s">
        <v>337</v>
      </c>
      <c r="D30" s="152"/>
      <c r="E30" s="152"/>
      <c r="F30" s="149" t="e">
        <f t="shared" si="0"/>
        <v>#DIV/0!</v>
      </c>
    </row>
    <row r="31" spans="1:6" ht="25.5">
      <c r="A31" s="150">
        <v>1100084</v>
      </c>
      <c r="B31" s="142"/>
      <c r="C31" s="151" t="s">
        <v>237</v>
      </c>
      <c r="D31" s="152"/>
      <c r="E31" s="152"/>
      <c r="F31" s="149" t="e">
        <f t="shared" si="0"/>
        <v>#DIV/0!</v>
      </c>
    </row>
    <row r="32" spans="1:6" ht="12.75">
      <c r="A32" s="150">
        <v>1200055</v>
      </c>
      <c r="B32" s="204"/>
      <c r="C32" s="151" t="s">
        <v>238</v>
      </c>
      <c r="D32" s="169"/>
      <c r="E32" s="169"/>
      <c r="F32" s="149" t="e">
        <f t="shared" si="0"/>
        <v>#DIV/0!</v>
      </c>
    </row>
    <row r="33" spans="1:6" ht="12.75">
      <c r="A33" s="150" t="s">
        <v>338</v>
      </c>
      <c r="B33" s="142"/>
      <c r="C33" s="227" t="s">
        <v>239</v>
      </c>
      <c r="D33" s="169">
        <v>5700</v>
      </c>
      <c r="E33" s="169">
        <v>4560</v>
      </c>
      <c r="F33" s="149">
        <f t="shared" si="0"/>
        <v>80</v>
      </c>
    </row>
    <row r="34" spans="1:6" ht="12.75">
      <c r="A34" s="150">
        <v>1200056</v>
      </c>
      <c r="B34" s="142"/>
      <c r="C34" s="151" t="s">
        <v>240</v>
      </c>
      <c r="D34" s="169">
        <v>146</v>
      </c>
      <c r="E34" s="169">
        <v>117</v>
      </c>
      <c r="F34" s="149">
        <f t="shared" si="0"/>
        <v>80.13698630136986</v>
      </c>
    </row>
    <row r="35" spans="1:6" ht="25.5">
      <c r="A35" s="150" t="s">
        <v>241</v>
      </c>
      <c r="B35" s="142"/>
      <c r="C35" s="151" t="s">
        <v>339</v>
      </c>
      <c r="D35" s="190"/>
      <c r="E35" s="190"/>
      <c r="F35" s="149" t="e">
        <f t="shared" si="0"/>
        <v>#DIV/0!</v>
      </c>
    </row>
    <row r="36" spans="1:6" ht="12.75" customHeight="1">
      <c r="A36" s="150">
        <v>2200103</v>
      </c>
      <c r="B36" s="142"/>
      <c r="C36" s="227" t="s">
        <v>243</v>
      </c>
      <c r="D36" s="152"/>
      <c r="E36" s="152"/>
      <c r="F36" s="149" t="e">
        <f aca="true" t="shared" si="1" ref="F36:F56">+E36*100/D36</f>
        <v>#DIV/0!</v>
      </c>
    </row>
    <row r="37" spans="1:6" ht="12.75" customHeight="1">
      <c r="A37" s="230" t="s">
        <v>244</v>
      </c>
      <c r="B37" s="231"/>
      <c r="C37" s="232" t="s">
        <v>245</v>
      </c>
      <c r="D37" s="152"/>
      <c r="E37" s="152"/>
      <c r="F37" s="149" t="e">
        <f t="shared" si="1"/>
        <v>#DIV/0!</v>
      </c>
    </row>
    <row r="38" spans="1:6" ht="12.75" customHeight="1">
      <c r="A38" s="166"/>
      <c r="B38" s="167"/>
      <c r="C38" s="226" t="s">
        <v>246</v>
      </c>
      <c r="D38" s="226">
        <f>SUM(D39:D48)</f>
        <v>8375</v>
      </c>
      <c r="E38" s="226">
        <f>SUM(E39:E48)</f>
        <v>6700</v>
      </c>
      <c r="F38" s="149">
        <f t="shared" si="1"/>
        <v>80</v>
      </c>
    </row>
    <row r="39" spans="1:6" ht="12.75" customHeight="1">
      <c r="A39" s="233" t="s">
        <v>247</v>
      </c>
      <c r="B39" s="142"/>
      <c r="C39" s="234" t="s">
        <v>248</v>
      </c>
      <c r="D39" s="152"/>
      <c r="E39" s="152"/>
      <c r="F39" s="149" t="e">
        <f t="shared" si="1"/>
        <v>#DIV/0!</v>
      </c>
    </row>
    <row r="40" spans="1:6" ht="12.75" customHeight="1">
      <c r="A40" s="150">
        <v>1000124</v>
      </c>
      <c r="B40" s="142"/>
      <c r="C40" s="235" t="s">
        <v>249</v>
      </c>
      <c r="D40" s="152">
        <v>1</v>
      </c>
      <c r="E40" s="152">
        <v>1</v>
      </c>
      <c r="F40" s="149">
        <f t="shared" si="1"/>
        <v>100</v>
      </c>
    </row>
    <row r="41" spans="1:6" ht="12.75" customHeight="1">
      <c r="A41" s="150" t="s">
        <v>250</v>
      </c>
      <c r="B41" s="142"/>
      <c r="C41" s="227" t="s">
        <v>251</v>
      </c>
      <c r="D41" s="236">
        <v>883</v>
      </c>
      <c r="E41" s="236">
        <v>706</v>
      </c>
      <c r="F41" s="149">
        <f t="shared" si="1"/>
        <v>79.95469988674972</v>
      </c>
    </row>
    <row r="42" spans="1:6" ht="12.75" customHeight="1">
      <c r="A42" s="150" t="s">
        <v>252</v>
      </c>
      <c r="B42" s="142"/>
      <c r="C42" s="227" t="s">
        <v>253</v>
      </c>
      <c r="D42" s="152">
        <v>20</v>
      </c>
      <c r="E42" s="152">
        <v>16</v>
      </c>
      <c r="F42" s="149">
        <f t="shared" si="1"/>
        <v>80</v>
      </c>
    </row>
    <row r="43" spans="1:6" ht="12.75" customHeight="1">
      <c r="A43" s="150" t="s">
        <v>254</v>
      </c>
      <c r="B43" s="142"/>
      <c r="C43" s="227" t="s">
        <v>255</v>
      </c>
      <c r="D43" s="152">
        <v>73</v>
      </c>
      <c r="E43" s="152">
        <v>58</v>
      </c>
      <c r="F43" s="149">
        <f t="shared" si="1"/>
        <v>79.45205479452055</v>
      </c>
    </row>
    <row r="44" spans="1:6" ht="12.75" customHeight="1">
      <c r="A44" s="181">
        <v>1000165</v>
      </c>
      <c r="B44" s="182"/>
      <c r="C44" s="229" t="s">
        <v>257</v>
      </c>
      <c r="D44" s="152">
        <v>6026</v>
      </c>
      <c r="E44" s="152">
        <v>4821</v>
      </c>
      <c r="F44" s="149">
        <f t="shared" si="1"/>
        <v>80.00331895121141</v>
      </c>
    </row>
    <row r="45" spans="1:6" ht="12.75" customHeight="1">
      <c r="A45" s="150" t="s">
        <v>258</v>
      </c>
      <c r="B45" s="142"/>
      <c r="C45" s="227" t="s">
        <v>259</v>
      </c>
      <c r="D45" s="190">
        <v>879</v>
      </c>
      <c r="E45" s="190">
        <v>703</v>
      </c>
      <c r="F45" s="149">
        <f t="shared" si="1"/>
        <v>79.97724687144482</v>
      </c>
    </row>
    <row r="46" spans="1:6" ht="12.75" customHeight="1">
      <c r="A46" s="150" t="s">
        <v>340</v>
      </c>
      <c r="B46" s="142"/>
      <c r="C46" s="227" t="s">
        <v>260</v>
      </c>
      <c r="D46" s="152">
        <v>490</v>
      </c>
      <c r="E46" s="152">
        <v>392</v>
      </c>
      <c r="F46" s="149">
        <f t="shared" si="1"/>
        <v>80</v>
      </c>
    </row>
    <row r="47" spans="1:6" ht="12.75" customHeight="1">
      <c r="A47" s="150">
        <v>1000181</v>
      </c>
      <c r="B47" s="142"/>
      <c r="C47" s="227" t="s">
        <v>261</v>
      </c>
      <c r="D47" s="152">
        <v>2</v>
      </c>
      <c r="E47" s="152">
        <v>2</v>
      </c>
      <c r="F47" s="149">
        <f t="shared" si="1"/>
        <v>100</v>
      </c>
    </row>
    <row r="48" spans="1:6" ht="12.75" customHeight="1">
      <c r="A48" s="150">
        <v>1200057</v>
      </c>
      <c r="B48" s="142"/>
      <c r="C48" s="151" t="s">
        <v>262</v>
      </c>
      <c r="D48" s="152">
        <v>1</v>
      </c>
      <c r="E48" s="152">
        <v>1</v>
      </c>
      <c r="F48" s="149">
        <f t="shared" si="1"/>
        <v>100</v>
      </c>
    </row>
    <row r="49" spans="1:6" ht="12.75" customHeight="1">
      <c r="A49" s="237"/>
      <c r="B49" s="238"/>
      <c r="C49" s="239" t="s">
        <v>263</v>
      </c>
      <c r="D49" s="240">
        <f>D50+D51</f>
        <v>665</v>
      </c>
      <c r="E49" s="240">
        <f>E50+E51</f>
        <v>532</v>
      </c>
      <c r="F49" s="149">
        <f t="shared" si="1"/>
        <v>80</v>
      </c>
    </row>
    <row r="50" spans="1:6" ht="12.75" customHeight="1">
      <c r="A50" s="241">
        <v>1000215</v>
      </c>
      <c r="B50" s="242"/>
      <c r="C50" s="152" t="s">
        <v>264</v>
      </c>
      <c r="D50" s="152">
        <v>650</v>
      </c>
      <c r="E50" s="152">
        <v>520</v>
      </c>
      <c r="F50" s="149">
        <f t="shared" si="1"/>
        <v>80</v>
      </c>
    </row>
    <row r="51" spans="1:6" ht="12.75" customHeight="1">
      <c r="A51" s="243">
        <v>1000207</v>
      </c>
      <c r="B51" s="244"/>
      <c r="C51" s="245" t="s">
        <v>265</v>
      </c>
      <c r="D51" s="212">
        <f>SUM(D52:D57)</f>
        <v>15</v>
      </c>
      <c r="E51" s="212">
        <f>SUM(E52:E57)</f>
        <v>12</v>
      </c>
      <c r="F51" s="149">
        <f t="shared" si="1"/>
        <v>80</v>
      </c>
    </row>
    <row r="52" spans="1:6" ht="12.75" customHeight="1">
      <c r="A52" s="150">
        <v>1000207</v>
      </c>
      <c r="B52" s="165" t="s">
        <v>341</v>
      </c>
      <c r="C52" s="158" t="s">
        <v>266</v>
      </c>
      <c r="D52" s="152">
        <v>0</v>
      </c>
      <c r="E52" s="152">
        <v>0</v>
      </c>
      <c r="F52" s="149" t="e">
        <f t="shared" si="1"/>
        <v>#DIV/0!</v>
      </c>
    </row>
    <row r="53" spans="1:6" ht="12.75" customHeight="1">
      <c r="A53" s="150">
        <v>1000207</v>
      </c>
      <c r="B53" s="165" t="s">
        <v>341</v>
      </c>
      <c r="C53" s="158" t="s">
        <v>267</v>
      </c>
      <c r="D53" s="152">
        <v>0</v>
      </c>
      <c r="E53" s="152">
        <v>0</v>
      </c>
      <c r="F53" s="149" t="e">
        <f t="shared" si="1"/>
        <v>#DIV/0!</v>
      </c>
    </row>
    <row r="54" spans="1:6" ht="27.75" customHeight="1">
      <c r="A54" s="150">
        <v>1000207</v>
      </c>
      <c r="B54" s="165" t="s">
        <v>341</v>
      </c>
      <c r="C54" s="158" t="s">
        <v>268</v>
      </c>
      <c r="D54" s="152">
        <v>0</v>
      </c>
      <c r="E54" s="152">
        <v>0</v>
      </c>
      <c r="F54" s="149" t="e">
        <f t="shared" si="1"/>
        <v>#DIV/0!</v>
      </c>
    </row>
    <row r="55" spans="1:6" ht="12.75">
      <c r="A55" s="241">
        <v>1000207</v>
      </c>
      <c r="B55" s="242" t="s">
        <v>269</v>
      </c>
      <c r="C55" s="152" t="s">
        <v>270</v>
      </c>
      <c r="D55" s="152">
        <v>9</v>
      </c>
      <c r="E55" s="152">
        <v>7</v>
      </c>
      <c r="F55" s="149">
        <f t="shared" si="1"/>
        <v>77.77777777777777</v>
      </c>
    </row>
    <row r="56" spans="1:6" ht="12.75">
      <c r="A56" s="241">
        <v>1000207</v>
      </c>
      <c r="B56" s="242" t="s">
        <v>271</v>
      </c>
      <c r="C56" s="152" t="s">
        <v>272</v>
      </c>
      <c r="D56" s="152">
        <v>6</v>
      </c>
      <c r="E56" s="152">
        <v>5</v>
      </c>
      <c r="F56" s="149">
        <f t="shared" si="1"/>
        <v>83.33333333333333</v>
      </c>
    </row>
    <row r="57" spans="1:5" ht="23.25" customHeight="1">
      <c r="A57" s="759" t="s">
        <v>342</v>
      </c>
      <c r="B57" s="759"/>
      <c r="C57" s="759"/>
      <c r="D57" s="759"/>
      <c r="E57" s="759"/>
    </row>
    <row r="61" spans="3:6" ht="12.75">
      <c r="C61" s="186" t="s">
        <v>274</v>
      </c>
      <c r="D61" s="187"/>
      <c r="E61" s="187"/>
      <c r="F61" s="134"/>
    </row>
    <row r="62" spans="3:6" ht="12.75">
      <c r="C62" s="188" t="s">
        <v>275</v>
      </c>
      <c r="D62" s="189">
        <f>+D4</f>
        <v>3508</v>
      </c>
      <c r="E62" s="189">
        <f>+E4</f>
        <v>3738</v>
      </c>
      <c r="F62" s="149">
        <f>+E62*100/D62</f>
        <v>106.55644241733181</v>
      </c>
    </row>
    <row r="63" spans="3:6" ht="12.75">
      <c r="C63" s="188" t="s">
        <v>276</v>
      </c>
      <c r="D63" s="189">
        <f>D25</f>
        <v>19788</v>
      </c>
      <c r="E63" s="189">
        <f>E25</f>
        <v>15831</v>
      </c>
      <c r="F63" s="149">
        <f>+E63*100/D63</f>
        <v>80.00303214069133</v>
      </c>
    </row>
    <row r="64" spans="3:6" ht="12.75">
      <c r="C64" s="188" t="s">
        <v>246</v>
      </c>
      <c r="D64" s="189">
        <f>D38</f>
        <v>8375</v>
      </c>
      <c r="E64" s="189">
        <f>E38</f>
        <v>6700</v>
      </c>
      <c r="F64" s="149">
        <f>+E64*100/D64</f>
        <v>80</v>
      </c>
    </row>
    <row r="65" spans="3:6" ht="12.75">
      <c r="C65" s="190" t="s">
        <v>263</v>
      </c>
      <c r="D65" s="189">
        <f>D49</f>
        <v>665</v>
      </c>
      <c r="E65" s="189">
        <f>E49</f>
        <v>532</v>
      </c>
      <c r="F65" s="149">
        <f>+E65*100/D65</f>
        <v>80</v>
      </c>
    </row>
    <row r="66" spans="3:6" ht="12.75">
      <c r="C66" s="187"/>
      <c r="D66" s="187"/>
      <c r="E66" s="187"/>
      <c r="F66" s="134"/>
    </row>
    <row r="67" spans="3:6" ht="12.75">
      <c r="C67" s="187"/>
      <c r="D67" s="187"/>
      <c r="E67" s="187"/>
      <c r="F67" s="134"/>
    </row>
    <row r="68" spans="3:6" ht="12.75">
      <c r="C68" s="187"/>
      <c r="D68" s="191">
        <f>D62+D63+D64+D65</f>
        <v>32336</v>
      </c>
      <c r="E68" s="191">
        <f>E62+E63+E64+E65</f>
        <v>26801</v>
      </c>
      <c r="F68" s="149">
        <f>+E68*100/D68</f>
        <v>82.8828550222662</v>
      </c>
    </row>
    <row r="69" spans="3:6" ht="12.75">
      <c r="C69" s="187"/>
      <c r="D69" s="191"/>
      <c r="E69" s="191"/>
      <c r="F69" s="192"/>
    </row>
    <row r="70" spans="1:6" ht="12.75">
      <c r="A70">
        <v>1000272</v>
      </c>
      <c r="C70" s="187" t="s">
        <v>278</v>
      </c>
      <c r="D70" s="191">
        <v>1</v>
      </c>
      <c r="E70" s="191">
        <v>1</v>
      </c>
      <c r="F70" s="192"/>
    </row>
    <row r="71" spans="1:6" ht="12.75">
      <c r="A71">
        <v>1100015</v>
      </c>
      <c r="C71" s="246" t="s">
        <v>343</v>
      </c>
      <c r="D71" s="191">
        <v>10</v>
      </c>
      <c r="E71" s="191">
        <v>8</v>
      </c>
      <c r="F71" s="192"/>
    </row>
    <row r="72" spans="1:6" ht="12.75">
      <c r="A72">
        <v>1100023</v>
      </c>
      <c r="C72" s="246" t="s">
        <v>344</v>
      </c>
      <c r="D72" s="191">
        <v>22</v>
      </c>
      <c r="E72" s="191">
        <v>18</v>
      </c>
      <c r="F72" s="192"/>
    </row>
    <row r="73" spans="1:6" ht="12.75">
      <c r="A73">
        <v>1200062</v>
      </c>
      <c r="C73" s="246" t="s">
        <v>345</v>
      </c>
      <c r="D73" s="247"/>
      <c r="E73" s="247"/>
      <c r="F73" s="192"/>
    </row>
    <row r="74" spans="1:6" ht="12.75">
      <c r="A74" s="248" t="s">
        <v>281</v>
      </c>
      <c r="C74" s="246" t="s">
        <v>346</v>
      </c>
      <c r="D74" s="247">
        <v>21</v>
      </c>
      <c r="E74" s="247">
        <v>17</v>
      </c>
      <c r="F74" s="192"/>
    </row>
    <row r="75" spans="1:6" ht="12.75">
      <c r="A75">
        <v>1000108</v>
      </c>
      <c r="C75" s="187"/>
      <c r="D75" s="191">
        <v>3</v>
      </c>
      <c r="E75" s="191">
        <v>2</v>
      </c>
      <c r="F75" s="192"/>
    </row>
    <row r="76" spans="3:6" ht="12.75">
      <c r="C76" s="225"/>
      <c r="D76" s="225"/>
      <c r="E76" s="225"/>
      <c r="F76" s="225"/>
    </row>
    <row r="77" spans="3:6" ht="12.75">
      <c r="C77" s="194" t="s">
        <v>283</v>
      </c>
      <c r="D77" s="194">
        <f>SUM(D70:D76)+2</f>
        <v>59</v>
      </c>
      <c r="E77" s="194">
        <f>SUM(E70:E76)</f>
        <v>46</v>
      </c>
      <c r="F77" s="194">
        <f>SUM(F70:F76)</f>
        <v>0</v>
      </c>
    </row>
    <row r="78" spans="3:6" ht="12.75">
      <c r="C78" s="194"/>
      <c r="D78" s="194"/>
      <c r="E78" s="194"/>
      <c r="F78" s="194"/>
    </row>
    <row r="79" spans="3:6" ht="12.75">
      <c r="C79" s="195" t="s">
        <v>284</v>
      </c>
      <c r="D79" s="195">
        <f>+D68+D77</f>
        <v>32395</v>
      </c>
      <c r="E79" s="195">
        <f>+E68+E77</f>
        <v>26847</v>
      </c>
      <c r="F79" s="196">
        <f>+E79*100/D79</f>
        <v>82.87390029325513</v>
      </c>
    </row>
  </sheetData>
  <sheetProtection selectLockedCells="1" selectUnlockedCells="1"/>
  <mergeCells count="1">
    <mergeCell ref="A57:E57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9.140625" style="137" customWidth="1"/>
    <col min="2" max="2" width="10.57421875" style="249" customWidth="1"/>
    <col min="3" max="3" width="49.140625" style="137" customWidth="1"/>
    <col min="4" max="4" width="9.7109375" style="137" customWidth="1"/>
    <col min="5" max="9" width="9.140625" style="137" customWidth="1"/>
    <col min="10" max="10" width="45.8515625" style="137" customWidth="1"/>
    <col min="11" max="16384" width="9.140625" style="137" customWidth="1"/>
  </cols>
  <sheetData>
    <row r="1" spans="1:5" s="246" customFormat="1" ht="12.75">
      <c r="A1" s="135" t="s">
        <v>11</v>
      </c>
      <c r="B1" s="136"/>
      <c r="C1" s="137"/>
      <c r="D1" s="137" t="s">
        <v>84</v>
      </c>
      <c r="E1" s="137"/>
    </row>
    <row r="2" spans="1:5" s="246" customFormat="1" ht="12.75">
      <c r="A2" s="135"/>
      <c r="B2" s="136"/>
      <c r="C2" s="137"/>
      <c r="D2" s="137"/>
      <c r="E2" s="140" t="s">
        <v>347</v>
      </c>
    </row>
    <row r="3" spans="1:6" s="246" customFormat="1" ht="25.5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s="246" customFormat="1" ht="12.75">
      <c r="A4" s="250"/>
      <c r="B4" s="167"/>
      <c r="C4" s="147" t="s">
        <v>263</v>
      </c>
      <c r="D4" s="250">
        <f>D5+D10</f>
        <v>29</v>
      </c>
      <c r="E4" s="250">
        <f>E5+E10</f>
        <v>29</v>
      </c>
      <c r="F4" s="149">
        <f aca="true" t="shared" si="0" ref="F4:F19">+E4*100/D4</f>
        <v>100</v>
      </c>
    </row>
    <row r="5" spans="1:6" ht="12.75">
      <c r="A5" s="243">
        <v>1000215</v>
      </c>
      <c r="B5" s="244"/>
      <c r="C5" s="251" t="s">
        <v>264</v>
      </c>
      <c r="D5" s="252">
        <v>26</v>
      </c>
      <c r="E5" s="252">
        <v>26</v>
      </c>
      <c r="F5" s="149">
        <f t="shared" si="0"/>
        <v>100</v>
      </c>
    </row>
    <row r="6" spans="1:6" ht="25.5">
      <c r="A6" s="241">
        <v>1000215</v>
      </c>
      <c r="B6" s="165" t="s">
        <v>348</v>
      </c>
      <c r="C6" s="253" t="s">
        <v>349</v>
      </c>
      <c r="D6" s="217"/>
      <c r="E6" s="217"/>
      <c r="F6" s="149" t="e">
        <f t="shared" si="0"/>
        <v>#DIV/0!</v>
      </c>
    </row>
    <row r="7" spans="1:6" ht="25.5">
      <c r="A7" s="241">
        <v>1000215</v>
      </c>
      <c r="B7" s="165" t="s">
        <v>350</v>
      </c>
      <c r="C7" s="253" t="s">
        <v>351</v>
      </c>
      <c r="D7" s="217"/>
      <c r="E7" s="217"/>
      <c r="F7" s="149" t="e">
        <f t="shared" si="0"/>
        <v>#DIV/0!</v>
      </c>
    </row>
    <row r="8" spans="1:6" ht="25.5">
      <c r="A8" s="241">
        <v>1000215</v>
      </c>
      <c r="B8" s="165" t="s">
        <v>352</v>
      </c>
      <c r="C8" s="253" t="s">
        <v>353</v>
      </c>
      <c r="D8" s="217"/>
      <c r="E8" s="217"/>
      <c r="F8" s="149" t="e">
        <f t="shared" si="0"/>
        <v>#DIV/0!</v>
      </c>
    </row>
    <row r="9" spans="1:6" ht="25.5">
      <c r="A9" s="241">
        <v>1000215</v>
      </c>
      <c r="B9" s="165" t="s">
        <v>354</v>
      </c>
      <c r="C9" s="253" t="s">
        <v>355</v>
      </c>
      <c r="D9" s="217"/>
      <c r="E9" s="217"/>
      <c r="F9" s="149" t="e">
        <f t="shared" si="0"/>
        <v>#DIV/0!</v>
      </c>
    </row>
    <row r="10" spans="1:6" ht="12.75">
      <c r="A10" s="243">
        <v>1000207</v>
      </c>
      <c r="B10" s="244"/>
      <c r="C10" s="251" t="s">
        <v>265</v>
      </c>
      <c r="D10" s="252">
        <v>3</v>
      </c>
      <c r="E10" s="252">
        <v>3</v>
      </c>
      <c r="F10" s="149">
        <f t="shared" si="0"/>
        <v>100</v>
      </c>
    </row>
    <row r="11" spans="1:6" ht="12.75">
      <c r="A11" s="150">
        <v>1000207</v>
      </c>
      <c r="B11" s="165" t="s">
        <v>341</v>
      </c>
      <c r="C11" s="151" t="s">
        <v>266</v>
      </c>
      <c r="D11" s="217"/>
      <c r="E11" s="217"/>
      <c r="F11" s="149" t="e">
        <f t="shared" si="0"/>
        <v>#DIV/0!</v>
      </c>
    </row>
    <row r="12" spans="1:6" ht="12.75">
      <c r="A12" s="150">
        <v>1000207</v>
      </c>
      <c r="B12" s="165" t="s">
        <v>341</v>
      </c>
      <c r="C12" s="151" t="s">
        <v>267</v>
      </c>
      <c r="D12" s="217">
        <v>0</v>
      </c>
      <c r="E12" s="217">
        <v>0</v>
      </c>
      <c r="F12" s="149" t="e">
        <f t="shared" si="0"/>
        <v>#DIV/0!</v>
      </c>
    </row>
    <row r="13" spans="1:6" ht="12.75">
      <c r="A13" s="150">
        <v>1000207</v>
      </c>
      <c r="B13" s="165" t="s">
        <v>341</v>
      </c>
      <c r="C13" s="151" t="s">
        <v>268</v>
      </c>
      <c r="D13" s="217">
        <v>0</v>
      </c>
      <c r="E13" s="217">
        <v>0</v>
      </c>
      <c r="F13" s="149" t="e">
        <f t="shared" si="0"/>
        <v>#DIV/0!</v>
      </c>
    </row>
    <row r="14" spans="1:6" ht="12.75">
      <c r="A14" s="241">
        <v>1000207</v>
      </c>
      <c r="B14" s="242" t="s">
        <v>269</v>
      </c>
      <c r="C14" s="253" t="s">
        <v>270</v>
      </c>
      <c r="D14" s="217"/>
      <c r="E14" s="217"/>
      <c r="F14" s="149" t="e">
        <f t="shared" si="0"/>
        <v>#DIV/0!</v>
      </c>
    </row>
    <row r="15" spans="1:6" ht="12.75">
      <c r="A15" s="241">
        <v>1000207</v>
      </c>
      <c r="B15" s="242" t="s">
        <v>271</v>
      </c>
      <c r="C15" s="253" t="s">
        <v>272</v>
      </c>
      <c r="D15" s="217"/>
      <c r="E15" s="217"/>
      <c r="F15" s="149" t="e">
        <f t="shared" si="0"/>
        <v>#DIV/0!</v>
      </c>
    </row>
    <row r="16" spans="1:6" ht="12.75">
      <c r="A16" s="166"/>
      <c r="B16" s="167"/>
      <c r="C16" s="226" t="s">
        <v>292</v>
      </c>
      <c r="D16" s="254">
        <f>SUM(D17:D19)</f>
        <v>0</v>
      </c>
      <c r="E16" s="254">
        <f>SUM(E17:E19)</f>
        <v>0</v>
      </c>
      <c r="F16" s="149" t="e">
        <f t="shared" si="0"/>
        <v>#DIV/0!</v>
      </c>
    </row>
    <row r="17" spans="1:6" ht="12.75">
      <c r="A17" s="150">
        <v>1900026</v>
      </c>
      <c r="B17" s="142"/>
      <c r="C17" s="227" t="s">
        <v>293</v>
      </c>
      <c r="D17" s="163"/>
      <c r="E17" s="163"/>
      <c r="F17" s="149" t="e">
        <f t="shared" si="0"/>
        <v>#DIV/0!</v>
      </c>
    </row>
    <row r="18" spans="1:6" ht="12.75">
      <c r="A18" s="150">
        <v>1900034</v>
      </c>
      <c r="B18" s="142"/>
      <c r="C18" s="227" t="s">
        <v>294</v>
      </c>
      <c r="D18" s="163"/>
      <c r="E18" s="163"/>
      <c r="F18" s="149" t="e">
        <f t="shared" si="0"/>
        <v>#DIV/0!</v>
      </c>
    </row>
    <row r="19" spans="1:6" ht="12.75">
      <c r="A19" s="150">
        <v>1900042</v>
      </c>
      <c r="B19" s="142"/>
      <c r="C19" s="227" t="s">
        <v>296</v>
      </c>
      <c r="D19" s="163"/>
      <c r="E19" s="163"/>
      <c r="F19" s="149" t="e">
        <f t="shared" si="0"/>
        <v>#DIV/0!</v>
      </c>
    </row>
    <row r="23" spans="3:6" ht="12.75">
      <c r="C23" s="255" t="s">
        <v>263</v>
      </c>
      <c r="D23" s="256">
        <f>D4</f>
        <v>29</v>
      </c>
      <c r="E23" s="256">
        <f>E4</f>
        <v>29</v>
      </c>
      <c r="F23" s="257">
        <f>+E23*100/D23</f>
        <v>100</v>
      </c>
    </row>
    <row r="24" spans="3:6" ht="12.75">
      <c r="C24" s="258" t="s">
        <v>292</v>
      </c>
      <c r="D24" s="256">
        <f>D16</f>
        <v>0</v>
      </c>
      <c r="E24" s="256">
        <f>E16</f>
        <v>0</v>
      </c>
      <c r="F24" s="257" t="e">
        <f>+E24*100/D24</f>
        <v>#DIV/0!</v>
      </c>
    </row>
    <row r="25" spans="3:6" ht="12.75">
      <c r="C25" s="259"/>
      <c r="D25" s="259"/>
      <c r="E25" s="259"/>
      <c r="F25" s="260"/>
    </row>
    <row r="26" spans="3:6" ht="12.75">
      <c r="C26" s="187" t="s">
        <v>307</v>
      </c>
      <c r="D26" s="137">
        <v>0</v>
      </c>
      <c r="E26" s="137">
        <v>0</v>
      </c>
      <c r="F26" s="134"/>
    </row>
    <row r="27" spans="3:6" ht="12.75">
      <c r="C27" s="134"/>
      <c r="D27" s="134"/>
      <c r="E27" s="134"/>
      <c r="F27" s="134"/>
    </row>
    <row r="28" spans="3:6" ht="12.75">
      <c r="C28" s="187" t="s">
        <v>308</v>
      </c>
      <c r="D28" s="134">
        <f>D23+D24+D26</f>
        <v>29</v>
      </c>
      <c r="E28" s="134">
        <f>E23+E24+E26</f>
        <v>29</v>
      </c>
      <c r="F28" s="218">
        <f>+E28*100/D28</f>
        <v>100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77"/>
  <sheetViews>
    <sheetView zoomScalePageLayoutView="0" workbookViewId="0" topLeftCell="A1">
      <selection activeCell="H3" sqref="H3"/>
    </sheetView>
  </sheetViews>
  <sheetFormatPr defaultColWidth="9.140625" defaultRowHeight="12.75"/>
  <cols>
    <col min="2" max="2" width="8.57421875" style="0" customWidth="1"/>
    <col min="3" max="3" width="53.28125" style="0" customWidth="1"/>
    <col min="10" max="10" width="11.00390625" style="0" customWidth="1"/>
  </cols>
  <sheetData>
    <row r="1" spans="1:5" ht="12.75">
      <c r="A1" s="195" t="s">
        <v>12</v>
      </c>
      <c r="B1" s="261"/>
      <c r="C1" s="137"/>
      <c r="D1" s="262" t="s">
        <v>84</v>
      </c>
      <c r="E1" s="263"/>
    </row>
    <row r="2" spans="1:5" ht="12.75">
      <c r="A2" s="225"/>
      <c r="B2" s="264"/>
      <c r="C2" s="137"/>
      <c r="D2" s="134"/>
      <c r="E2" s="140" t="s">
        <v>356</v>
      </c>
    </row>
    <row r="3" spans="1:6" ht="38.25">
      <c r="A3" s="141" t="s">
        <v>209</v>
      </c>
      <c r="B3" s="142" t="s">
        <v>210</v>
      </c>
      <c r="C3" s="235" t="s">
        <v>211</v>
      </c>
      <c r="D3" s="144" t="s">
        <v>212</v>
      </c>
      <c r="E3" s="143" t="s">
        <v>1738</v>
      </c>
      <c r="F3" s="141" t="s">
        <v>213</v>
      </c>
    </row>
    <row r="4" spans="1:6" ht="12.75" customHeight="1">
      <c r="A4" s="265"/>
      <c r="B4" s="266"/>
      <c r="C4" s="147" t="s">
        <v>214</v>
      </c>
      <c r="D4" s="254">
        <f>SUM(D5:D8)+D9+D12+D13+D14+D15+D18+D19</f>
        <v>7268</v>
      </c>
      <c r="E4" s="254">
        <f>SUM(E5:E8)+E9+E12+E13+E14+E15+E18+E19</f>
        <v>7395</v>
      </c>
      <c r="F4" s="149">
        <f>+E4*100/D4</f>
        <v>101.7473858007705</v>
      </c>
    </row>
    <row r="5" spans="1:6" ht="17.25" customHeight="1">
      <c r="A5" s="150" t="s">
        <v>357</v>
      </c>
      <c r="B5" s="142"/>
      <c r="C5" s="227" t="s">
        <v>358</v>
      </c>
      <c r="D5" s="163">
        <v>2029</v>
      </c>
      <c r="E5" s="163">
        <v>2029</v>
      </c>
      <c r="F5" s="149">
        <f>+E5*100/D5</f>
        <v>100</v>
      </c>
    </row>
    <row r="6" spans="1:6" ht="20.25" customHeight="1">
      <c r="A6" s="150">
        <v>1300029</v>
      </c>
      <c r="B6" s="142"/>
      <c r="C6" s="227" t="s">
        <v>359</v>
      </c>
      <c r="D6" s="163">
        <v>1566</v>
      </c>
      <c r="E6" s="163"/>
      <c r="F6" s="149">
        <f>+E6*100/D6</f>
        <v>0</v>
      </c>
    </row>
    <row r="7" spans="1:6" ht="27" customHeight="1">
      <c r="A7" s="642">
        <v>2200127</v>
      </c>
      <c r="B7" s="643"/>
      <c r="C7" s="644" t="s">
        <v>1379</v>
      </c>
      <c r="D7" s="163"/>
      <c r="E7" s="163"/>
      <c r="F7" s="149"/>
    </row>
    <row r="8" spans="1:6" ht="24.75" customHeight="1">
      <c r="A8" s="150" t="s">
        <v>360</v>
      </c>
      <c r="B8" s="142"/>
      <c r="C8" s="227" t="s">
        <v>361</v>
      </c>
      <c r="D8" s="163">
        <v>1</v>
      </c>
      <c r="E8" s="163">
        <v>50</v>
      </c>
      <c r="F8" s="149">
        <f>+E8*100/D8</f>
        <v>5000</v>
      </c>
    </row>
    <row r="9" spans="1:6" ht="12.75" customHeight="1">
      <c r="A9" s="159" t="s">
        <v>362</v>
      </c>
      <c r="B9" s="267"/>
      <c r="C9" s="212" t="s">
        <v>363</v>
      </c>
      <c r="D9" s="268">
        <f>D10+D11</f>
        <v>122</v>
      </c>
      <c r="E9" s="268">
        <f>E10+E11</f>
        <v>234</v>
      </c>
      <c r="F9" s="149">
        <f>+E9*100/D9</f>
        <v>191.80327868852459</v>
      </c>
    </row>
    <row r="10" spans="1:6" ht="18" customHeight="1">
      <c r="A10" s="150">
        <v>1300037</v>
      </c>
      <c r="B10" s="142" t="s">
        <v>364</v>
      </c>
      <c r="C10" s="227" t="s">
        <v>365</v>
      </c>
      <c r="D10">
        <v>1</v>
      </c>
      <c r="E10" s="271">
        <v>70</v>
      </c>
      <c r="F10" s="149">
        <f>+E9*100/D9</f>
        <v>191.80327868852459</v>
      </c>
    </row>
    <row r="11" spans="1:6" ht="18.75" customHeight="1">
      <c r="A11" s="150">
        <v>1300037</v>
      </c>
      <c r="B11" s="142" t="s">
        <v>269</v>
      </c>
      <c r="C11" s="227" t="s">
        <v>366</v>
      </c>
      <c r="D11" s="163">
        <v>121</v>
      </c>
      <c r="E11" s="163">
        <v>164</v>
      </c>
      <c r="F11" s="149">
        <f aca="true" t="shared" si="0" ref="F11:F17">+E11*100/D11</f>
        <v>135.53719008264463</v>
      </c>
    </row>
    <row r="12" spans="1:6" ht="12.75" customHeight="1">
      <c r="A12" s="159" t="s">
        <v>367</v>
      </c>
      <c r="B12" s="160"/>
      <c r="C12" s="212" t="s">
        <v>368</v>
      </c>
      <c r="D12" s="268">
        <v>1078</v>
      </c>
      <c r="E12" s="268">
        <v>1176</v>
      </c>
      <c r="F12" s="149">
        <f t="shared" si="0"/>
        <v>109.0909090909091</v>
      </c>
    </row>
    <row r="13" spans="1:6" ht="18.75" customHeight="1">
      <c r="A13" s="150">
        <v>1300038</v>
      </c>
      <c r="B13" s="142"/>
      <c r="C13" s="227" t="s">
        <v>369</v>
      </c>
      <c r="D13" s="217">
        <v>4</v>
      </c>
      <c r="E13" s="217">
        <v>210</v>
      </c>
      <c r="F13" s="149">
        <f t="shared" si="0"/>
        <v>5250</v>
      </c>
    </row>
    <row r="14" spans="1:6" ht="24.75" customHeight="1">
      <c r="A14" s="150">
        <v>1300039</v>
      </c>
      <c r="B14" s="142"/>
      <c r="C14" s="227" t="s">
        <v>370</v>
      </c>
      <c r="D14" s="217">
        <v>9</v>
      </c>
      <c r="E14" s="217">
        <v>210</v>
      </c>
      <c r="F14" s="149">
        <f t="shared" si="0"/>
        <v>2333.3333333333335</v>
      </c>
    </row>
    <row r="15" spans="1:6" ht="12.75" customHeight="1">
      <c r="A15" s="159">
        <v>1300169</v>
      </c>
      <c r="B15" s="160"/>
      <c r="C15" s="212" t="s">
        <v>371</v>
      </c>
      <c r="D15" s="268">
        <f>D16+D17</f>
        <v>74</v>
      </c>
      <c r="E15" s="268">
        <f>E16+E17</f>
        <v>468</v>
      </c>
      <c r="F15" s="149">
        <f t="shared" si="0"/>
        <v>632.4324324324324</v>
      </c>
    </row>
    <row r="16" spans="1:6" ht="19.5" customHeight="1">
      <c r="A16" s="150">
        <v>1300169</v>
      </c>
      <c r="B16" s="142" t="s">
        <v>269</v>
      </c>
      <c r="C16" s="227" t="s">
        <v>372</v>
      </c>
      <c r="D16" s="163">
        <v>74</v>
      </c>
      <c r="E16" s="163">
        <v>234</v>
      </c>
      <c r="F16" s="149">
        <f t="shared" si="0"/>
        <v>316.2162162162162</v>
      </c>
    </row>
    <row r="17" spans="1:6" ht="22.5" customHeight="1">
      <c r="A17" s="150">
        <v>1300169</v>
      </c>
      <c r="B17" s="142" t="s">
        <v>373</v>
      </c>
      <c r="C17" s="227" t="s">
        <v>374</v>
      </c>
      <c r="D17" s="217"/>
      <c r="E17" s="217">
        <v>234</v>
      </c>
      <c r="F17" s="149" t="e">
        <f t="shared" si="0"/>
        <v>#DIV/0!</v>
      </c>
    </row>
    <row r="18" spans="1:6" ht="12.75" customHeight="1">
      <c r="A18" s="153">
        <v>1300041</v>
      </c>
      <c r="B18" s="154"/>
      <c r="C18" s="190" t="s">
        <v>375</v>
      </c>
      <c r="D18" s="217">
        <v>1152</v>
      </c>
      <c r="E18" s="217">
        <v>844</v>
      </c>
      <c r="F18" s="149">
        <f>+E12*100/D12</f>
        <v>109.0909090909091</v>
      </c>
    </row>
    <row r="19" spans="1:6" ht="27.75" customHeight="1">
      <c r="A19" s="150">
        <v>1300136</v>
      </c>
      <c r="B19" s="142" t="s">
        <v>376</v>
      </c>
      <c r="C19" s="227" t="s">
        <v>377</v>
      </c>
      <c r="D19" s="163">
        <v>1233</v>
      </c>
      <c r="E19" s="163">
        <v>2174</v>
      </c>
      <c r="F19" s="149">
        <f aca="true" t="shared" si="1" ref="F19:F43">+E19*100/D19</f>
        <v>176.31792376317924</v>
      </c>
    </row>
    <row r="20" spans="1:6" ht="12.75" customHeight="1">
      <c r="A20" s="174"/>
      <c r="B20" s="175"/>
      <c r="C20" s="176" t="s">
        <v>231</v>
      </c>
      <c r="D20" s="270">
        <f>SUM(D21:D34)</f>
        <v>10396</v>
      </c>
      <c r="E20" s="270">
        <f>SUM(E21:E34)</f>
        <v>9399</v>
      </c>
      <c r="F20" s="149">
        <f t="shared" si="1"/>
        <v>90.40977298961138</v>
      </c>
    </row>
    <row r="21" spans="1:6" ht="12.75" customHeight="1">
      <c r="A21" s="150" t="s">
        <v>378</v>
      </c>
      <c r="B21" s="142"/>
      <c r="C21" s="151" t="s">
        <v>379</v>
      </c>
      <c r="D21" s="163">
        <v>1468</v>
      </c>
      <c r="E21" s="163">
        <v>1321</v>
      </c>
      <c r="F21" s="149">
        <f t="shared" si="1"/>
        <v>89.98637602179836</v>
      </c>
    </row>
    <row r="22" spans="1:6" ht="12.75" customHeight="1">
      <c r="A22" s="150" t="s">
        <v>380</v>
      </c>
      <c r="B22" s="142"/>
      <c r="C22" s="151" t="s">
        <v>381</v>
      </c>
      <c r="D22" s="271">
        <v>479</v>
      </c>
      <c r="E22" s="271">
        <v>431</v>
      </c>
      <c r="F22" s="149">
        <f t="shared" si="1"/>
        <v>89.97912317327766</v>
      </c>
    </row>
    <row r="23" spans="1:6" ht="23.25" customHeight="1">
      <c r="A23" s="150">
        <v>1300185</v>
      </c>
      <c r="B23" s="142"/>
      <c r="C23" s="151" t="s">
        <v>382</v>
      </c>
      <c r="D23" s="163">
        <v>1</v>
      </c>
      <c r="E23" s="163">
        <v>1</v>
      </c>
      <c r="F23" s="149">
        <f t="shared" si="1"/>
        <v>100</v>
      </c>
    </row>
    <row r="24" spans="1:6" ht="12.75" customHeight="1">
      <c r="A24" s="150">
        <v>1000017</v>
      </c>
      <c r="B24" s="142"/>
      <c r="C24" s="151" t="s">
        <v>239</v>
      </c>
      <c r="D24" s="163">
        <v>3566</v>
      </c>
      <c r="E24" s="163">
        <v>3209</v>
      </c>
      <c r="F24" s="149">
        <f t="shared" si="1"/>
        <v>89.98878295008413</v>
      </c>
    </row>
    <row r="25" spans="1:6" ht="22.5" customHeight="1">
      <c r="A25" s="150">
        <v>1200056</v>
      </c>
      <c r="B25" s="142"/>
      <c r="C25" s="151" t="s">
        <v>240</v>
      </c>
      <c r="D25" s="272">
        <v>629</v>
      </c>
      <c r="E25" s="272">
        <v>566</v>
      </c>
      <c r="F25" s="149">
        <f t="shared" si="1"/>
        <v>89.98410174880763</v>
      </c>
    </row>
    <row r="26" spans="1:6" ht="27.75" customHeight="1">
      <c r="A26" s="150">
        <v>2200131</v>
      </c>
      <c r="B26" s="142"/>
      <c r="C26" s="151" t="s">
        <v>383</v>
      </c>
      <c r="D26" s="163">
        <v>3</v>
      </c>
      <c r="E26" s="163">
        <v>3</v>
      </c>
      <c r="F26" s="149">
        <f t="shared" si="1"/>
        <v>100</v>
      </c>
    </row>
    <row r="27" spans="1:6" ht="18.75" customHeight="1">
      <c r="A27" s="150">
        <v>1200055</v>
      </c>
      <c r="B27" s="142"/>
      <c r="C27" s="151" t="s">
        <v>238</v>
      </c>
      <c r="D27" s="169">
        <v>1</v>
      </c>
      <c r="E27" s="169">
        <v>1</v>
      </c>
      <c r="F27" s="149">
        <f t="shared" si="1"/>
        <v>100</v>
      </c>
    </row>
    <row r="28" spans="1:6" ht="22.5" customHeight="1">
      <c r="A28" s="150">
        <v>1300040</v>
      </c>
      <c r="B28" s="142"/>
      <c r="C28" s="151" t="s">
        <v>384</v>
      </c>
      <c r="D28" s="163">
        <v>62</v>
      </c>
      <c r="E28" s="163">
        <v>56</v>
      </c>
      <c r="F28" s="149">
        <f t="shared" si="1"/>
        <v>90.3225806451613</v>
      </c>
    </row>
    <row r="29" spans="1:6" ht="28.5" customHeight="1">
      <c r="A29" s="150" t="s">
        <v>241</v>
      </c>
      <c r="B29" s="142"/>
      <c r="C29" s="151" t="s">
        <v>339</v>
      </c>
      <c r="D29" s="163"/>
      <c r="E29" s="163"/>
      <c r="F29" s="149" t="e">
        <f t="shared" si="1"/>
        <v>#DIV/0!</v>
      </c>
    </row>
    <row r="30" spans="1:6" ht="25.5" customHeight="1">
      <c r="A30" s="181">
        <v>1300136</v>
      </c>
      <c r="B30" s="273"/>
      <c r="C30" s="183" t="s">
        <v>377</v>
      </c>
      <c r="D30" s="163">
        <v>385</v>
      </c>
      <c r="E30" s="163">
        <v>347</v>
      </c>
      <c r="F30" s="149">
        <f t="shared" si="1"/>
        <v>90.12987012987013</v>
      </c>
    </row>
    <row r="31" spans="1:6" ht="12.75" customHeight="1">
      <c r="A31" s="150">
        <v>1300042</v>
      </c>
      <c r="B31" s="142"/>
      <c r="C31" s="151" t="s">
        <v>385</v>
      </c>
      <c r="D31" s="163">
        <v>3380</v>
      </c>
      <c r="E31" s="163">
        <v>3042</v>
      </c>
      <c r="F31" s="149">
        <f t="shared" si="1"/>
        <v>90</v>
      </c>
    </row>
    <row r="32" spans="1:6" ht="12.75" customHeight="1">
      <c r="A32" s="150">
        <v>1300043</v>
      </c>
      <c r="B32" s="142"/>
      <c r="C32" s="151" t="s">
        <v>386</v>
      </c>
      <c r="D32" s="163"/>
      <c r="E32" s="163"/>
      <c r="F32" s="149" t="e">
        <f t="shared" si="1"/>
        <v>#DIV/0!</v>
      </c>
    </row>
    <row r="33" spans="1:6" ht="15" customHeight="1">
      <c r="A33" s="150">
        <v>1300047</v>
      </c>
      <c r="B33" s="142"/>
      <c r="C33" s="227" t="s">
        <v>387</v>
      </c>
      <c r="D33" s="163">
        <v>11</v>
      </c>
      <c r="E33" s="163">
        <v>11</v>
      </c>
      <c r="F33" s="149">
        <f t="shared" si="1"/>
        <v>100</v>
      </c>
    </row>
    <row r="34" spans="1:6" ht="28.5" customHeight="1">
      <c r="A34" s="150">
        <v>1300046</v>
      </c>
      <c r="B34" s="142"/>
      <c r="C34" s="227" t="s">
        <v>388</v>
      </c>
      <c r="D34" s="163">
        <v>411</v>
      </c>
      <c r="E34" s="163">
        <v>411</v>
      </c>
      <c r="F34" s="149">
        <f t="shared" si="1"/>
        <v>100</v>
      </c>
    </row>
    <row r="35" spans="1:6" ht="12.75" customHeight="1">
      <c r="A35" s="174" t="s">
        <v>389</v>
      </c>
      <c r="B35" s="175"/>
      <c r="C35" s="274" t="s">
        <v>246</v>
      </c>
      <c r="D35" s="270">
        <f>SUM(D36:D49)</f>
        <v>5421</v>
      </c>
      <c r="E35" s="270">
        <f>SUM(E36:E49)</f>
        <v>5358</v>
      </c>
      <c r="F35" s="149">
        <f t="shared" si="1"/>
        <v>98.83785279468732</v>
      </c>
    </row>
    <row r="36" spans="1:6" ht="12.75" customHeight="1">
      <c r="A36" s="150" t="s">
        <v>390</v>
      </c>
      <c r="B36" s="142"/>
      <c r="C36" s="227" t="s">
        <v>391</v>
      </c>
      <c r="D36" s="217"/>
      <c r="E36" s="217"/>
      <c r="F36" s="149" t="e">
        <f t="shared" si="1"/>
        <v>#DIV/0!</v>
      </c>
    </row>
    <row r="37" spans="1:6" ht="12.75" customHeight="1">
      <c r="A37" s="233" t="s">
        <v>247</v>
      </c>
      <c r="B37" s="142"/>
      <c r="C37" s="234" t="s">
        <v>248</v>
      </c>
      <c r="D37" s="217">
        <v>885</v>
      </c>
      <c r="E37" s="217">
        <v>797</v>
      </c>
      <c r="F37" s="149">
        <f t="shared" si="1"/>
        <v>90.05649717514125</v>
      </c>
    </row>
    <row r="38" spans="1:6" ht="12.75" customHeight="1">
      <c r="A38" s="150" t="s">
        <v>392</v>
      </c>
      <c r="B38" s="142"/>
      <c r="C38" s="227" t="s">
        <v>393</v>
      </c>
      <c r="D38" s="217">
        <v>426</v>
      </c>
      <c r="E38" s="217">
        <v>426</v>
      </c>
      <c r="F38" s="149">
        <f t="shared" si="1"/>
        <v>100</v>
      </c>
    </row>
    <row r="39" spans="1:6" ht="12.75" customHeight="1">
      <c r="A39" s="150" t="s">
        <v>394</v>
      </c>
      <c r="B39" s="142"/>
      <c r="C39" s="227" t="s">
        <v>395</v>
      </c>
      <c r="D39" s="163">
        <v>1970</v>
      </c>
      <c r="E39" s="163">
        <v>1773</v>
      </c>
      <c r="F39" s="149">
        <f t="shared" si="1"/>
        <v>90</v>
      </c>
    </row>
    <row r="40" spans="1:6" ht="12.75" customHeight="1">
      <c r="A40" s="181" t="s">
        <v>396</v>
      </c>
      <c r="B40" s="182"/>
      <c r="C40" s="229" t="s">
        <v>397</v>
      </c>
      <c r="D40" s="163">
        <v>4</v>
      </c>
      <c r="E40" s="163">
        <v>4</v>
      </c>
      <c r="F40" s="149">
        <f t="shared" si="1"/>
        <v>100</v>
      </c>
    </row>
    <row r="41" spans="1:6" ht="20.25" customHeight="1">
      <c r="A41" s="181" t="s">
        <v>398</v>
      </c>
      <c r="B41" s="182"/>
      <c r="C41" s="229" t="s">
        <v>399</v>
      </c>
      <c r="D41" s="163">
        <v>32</v>
      </c>
      <c r="E41" s="163">
        <v>29</v>
      </c>
      <c r="F41" s="149">
        <f t="shared" si="1"/>
        <v>90.625</v>
      </c>
    </row>
    <row r="42" spans="1:6" ht="16.5" customHeight="1">
      <c r="A42" s="150">
        <v>1300129</v>
      </c>
      <c r="B42" s="142"/>
      <c r="C42" s="227" t="s">
        <v>400</v>
      </c>
      <c r="D42" s="163">
        <v>8</v>
      </c>
      <c r="E42" s="163">
        <v>7</v>
      </c>
      <c r="F42" s="149">
        <f t="shared" si="1"/>
        <v>87.5</v>
      </c>
    </row>
    <row r="43" spans="1:6" ht="27.75" customHeight="1">
      <c r="A43" s="150">
        <v>1300130</v>
      </c>
      <c r="B43" s="142"/>
      <c r="C43" s="227" t="s">
        <v>401</v>
      </c>
      <c r="D43" s="163">
        <v>15</v>
      </c>
      <c r="E43" s="163">
        <v>14</v>
      </c>
      <c r="F43" s="149">
        <f t="shared" si="1"/>
        <v>93.33333333333333</v>
      </c>
    </row>
    <row r="44" spans="1:6" ht="12.75" customHeight="1">
      <c r="A44" s="150" t="s">
        <v>256</v>
      </c>
      <c r="B44" s="142"/>
      <c r="C44" s="227" t="s">
        <v>257</v>
      </c>
      <c r="D44" s="163">
        <v>1142</v>
      </c>
      <c r="E44" s="163">
        <v>1028</v>
      </c>
      <c r="F44" s="149">
        <f aca="true" t="shared" si="2" ref="F44:F61">+E44*100/D44</f>
        <v>90.01751313485114</v>
      </c>
    </row>
    <row r="45" spans="1:6" ht="12.75" customHeight="1">
      <c r="A45" s="150" t="s">
        <v>258</v>
      </c>
      <c r="B45" s="142"/>
      <c r="C45" s="227" t="s">
        <v>259</v>
      </c>
      <c r="D45" s="163"/>
      <c r="E45" s="163"/>
      <c r="F45" s="149" t="e">
        <f t="shared" si="2"/>
        <v>#DIV/0!</v>
      </c>
    </row>
    <row r="46" spans="1:6" ht="25.5" customHeight="1">
      <c r="A46" s="150">
        <v>1000132</v>
      </c>
      <c r="B46" s="142"/>
      <c r="C46" s="151" t="s">
        <v>402</v>
      </c>
      <c r="D46" s="163">
        <v>61</v>
      </c>
      <c r="E46" s="163">
        <v>55</v>
      </c>
      <c r="F46" s="149">
        <f t="shared" si="2"/>
        <v>90.1639344262295</v>
      </c>
    </row>
    <row r="47" spans="1:6" ht="12.75" customHeight="1">
      <c r="A47" s="150" t="s">
        <v>403</v>
      </c>
      <c r="B47" s="142"/>
      <c r="C47" s="227" t="s">
        <v>404</v>
      </c>
      <c r="D47" s="163"/>
      <c r="E47" s="163"/>
      <c r="F47" s="149" t="e">
        <f t="shared" si="2"/>
        <v>#DIV/0!</v>
      </c>
    </row>
    <row r="48" spans="1:6" ht="24.75" customHeight="1">
      <c r="A48" s="150">
        <v>1300044</v>
      </c>
      <c r="B48" s="142"/>
      <c r="C48" s="227" t="s">
        <v>405</v>
      </c>
      <c r="D48" s="163"/>
      <c r="E48" s="163">
        <v>435</v>
      </c>
      <c r="F48" s="149" t="e">
        <f t="shared" si="2"/>
        <v>#DIV/0!</v>
      </c>
    </row>
    <row r="49" spans="1:6" ht="16.5" customHeight="1">
      <c r="A49" s="150">
        <v>1200057</v>
      </c>
      <c r="B49" s="142"/>
      <c r="C49" s="151" t="s">
        <v>262</v>
      </c>
      <c r="D49" s="163">
        <v>878</v>
      </c>
      <c r="E49" s="163">
        <v>790</v>
      </c>
      <c r="F49" s="149">
        <f t="shared" si="2"/>
        <v>89.97722095671982</v>
      </c>
    </row>
    <row r="50" spans="1:6" ht="12.75" customHeight="1">
      <c r="A50" s="174"/>
      <c r="B50" s="175"/>
      <c r="C50" s="274" t="s">
        <v>263</v>
      </c>
      <c r="D50" s="270">
        <f>D51+D52+D53</f>
        <v>678</v>
      </c>
      <c r="E50" s="270">
        <f>E51+E52+E53</f>
        <v>610</v>
      </c>
      <c r="F50" s="149">
        <f t="shared" si="2"/>
        <v>89.97050147492625</v>
      </c>
    </row>
    <row r="51" spans="1:6" ht="16.5" customHeight="1">
      <c r="A51" s="241">
        <v>1000215</v>
      </c>
      <c r="B51" s="275"/>
      <c r="C51" s="152" t="s">
        <v>264</v>
      </c>
      <c r="D51" s="163">
        <v>482</v>
      </c>
      <c r="E51" s="163">
        <v>434</v>
      </c>
      <c r="F51" s="149">
        <f t="shared" si="2"/>
        <v>90.04149377593362</v>
      </c>
    </row>
    <row r="52" spans="1:6" ht="27.75" customHeight="1">
      <c r="A52" s="241" t="s">
        <v>406</v>
      </c>
      <c r="B52" s="142" t="s">
        <v>407</v>
      </c>
      <c r="C52" s="151" t="s">
        <v>408</v>
      </c>
      <c r="D52" s="163"/>
      <c r="E52" s="163"/>
      <c r="F52" s="149" t="e">
        <f t="shared" si="2"/>
        <v>#DIV/0!</v>
      </c>
    </row>
    <row r="53" spans="1:6" ht="12.75" customHeight="1">
      <c r="A53" s="243">
        <v>1000207</v>
      </c>
      <c r="B53" s="276"/>
      <c r="C53" s="245" t="s">
        <v>265</v>
      </c>
      <c r="D53" s="268">
        <f>D54+D55+D56+D57+D58</f>
        <v>196</v>
      </c>
      <c r="E53" s="268">
        <f>E54+E55+E56+E57+E58</f>
        <v>176</v>
      </c>
      <c r="F53" s="149">
        <f t="shared" si="2"/>
        <v>89.79591836734694</v>
      </c>
    </row>
    <row r="54" spans="1:6" ht="12.75" customHeight="1">
      <c r="A54" s="150">
        <v>1000207</v>
      </c>
      <c r="B54" s="157" t="s">
        <v>341</v>
      </c>
      <c r="C54" s="158" t="s">
        <v>266</v>
      </c>
      <c r="D54" s="163"/>
      <c r="E54" s="163"/>
      <c r="F54" s="149" t="e">
        <f t="shared" si="2"/>
        <v>#DIV/0!</v>
      </c>
    </row>
    <row r="55" spans="1:6" ht="12.75" customHeight="1">
      <c r="A55" s="150">
        <v>1000207</v>
      </c>
      <c r="B55" s="157" t="s">
        <v>341</v>
      </c>
      <c r="C55" s="158" t="s">
        <v>267</v>
      </c>
      <c r="D55" s="163"/>
      <c r="E55" s="163"/>
      <c r="F55" s="149" t="e">
        <f t="shared" si="2"/>
        <v>#DIV/0!</v>
      </c>
    </row>
    <row r="56" spans="1:6" ht="12.75">
      <c r="A56" s="150">
        <v>1000207</v>
      </c>
      <c r="B56" s="157" t="s">
        <v>341</v>
      </c>
      <c r="C56" s="158" t="s">
        <v>268</v>
      </c>
      <c r="D56" s="163"/>
      <c r="E56" s="163"/>
      <c r="F56" s="149" t="e">
        <f t="shared" si="2"/>
        <v>#DIV/0!</v>
      </c>
    </row>
    <row r="57" spans="1:6" ht="12.75">
      <c r="A57" s="241">
        <v>1000207</v>
      </c>
      <c r="B57" s="242" t="s">
        <v>269</v>
      </c>
      <c r="C57" s="152" t="s">
        <v>270</v>
      </c>
      <c r="D57" s="163">
        <v>118</v>
      </c>
      <c r="E57" s="163">
        <v>106</v>
      </c>
      <c r="F57" s="149">
        <f t="shared" si="2"/>
        <v>89.83050847457628</v>
      </c>
    </row>
    <row r="58" spans="1:6" ht="12.75">
      <c r="A58" s="241">
        <v>1000207</v>
      </c>
      <c r="B58" s="242" t="s">
        <v>271</v>
      </c>
      <c r="C58" s="152" t="s">
        <v>272</v>
      </c>
      <c r="D58" s="163">
        <v>78</v>
      </c>
      <c r="E58" s="163">
        <v>70</v>
      </c>
      <c r="F58" s="149">
        <f t="shared" si="2"/>
        <v>89.74358974358974</v>
      </c>
    </row>
    <row r="59" spans="1:6" ht="12.75">
      <c r="A59" s="241"/>
      <c r="B59" s="242"/>
      <c r="C59" s="277" t="s">
        <v>409</v>
      </c>
      <c r="D59" s="278"/>
      <c r="E59" s="278"/>
      <c r="F59" s="149" t="e">
        <f t="shared" si="2"/>
        <v>#DIV/0!</v>
      </c>
    </row>
    <row r="60" spans="1:6" ht="12.75">
      <c r="A60" s="241"/>
      <c r="B60" s="242"/>
      <c r="C60" s="277" t="s">
        <v>410</v>
      </c>
      <c r="D60" s="278"/>
      <c r="E60" s="278"/>
      <c r="F60" s="149" t="e">
        <f t="shared" si="2"/>
        <v>#DIV/0!</v>
      </c>
    </row>
    <row r="61" spans="1:6" ht="12.75">
      <c r="A61" s="241"/>
      <c r="B61" s="242"/>
      <c r="C61" s="277" t="s">
        <v>411</v>
      </c>
      <c r="D61" s="278"/>
      <c r="E61" s="278"/>
      <c r="F61" s="149" t="e">
        <f t="shared" si="2"/>
        <v>#DIV/0!</v>
      </c>
    </row>
    <row r="62" ht="12.75">
      <c r="A62" s="279" t="s">
        <v>412</v>
      </c>
    </row>
    <row r="65" spans="3:6" ht="12.75">
      <c r="C65" s="186" t="s">
        <v>274</v>
      </c>
      <c r="D65" s="187"/>
      <c r="E65" s="187"/>
      <c r="F65" s="134"/>
    </row>
    <row r="66" spans="3:6" ht="12.75">
      <c r="C66" s="188" t="s">
        <v>275</v>
      </c>
      <c r="D66" s="189">
        <f>D4</f>
        <v>7268</v>
      </c>
      <c r="E66" s="189">
        <f>E4</f>
        <v>7395</v>
      </c>
      <c r="F66" s="149">
        <f>+E66*100/D66</f>
        <v>101.7473858007705</v>
      </c>
    </row>
    <row r="67" spans="3:6" ht="12.75">
      <c r="C67" s="188" t="s">
        <v>276</v>
      </c>
      <c r="D67" s="189">
        <f>D20</f>
        <v>10396</v>
      </c>
      <c r="E67" s="189">
        <f>E20</f>
        <v>9399</v>
      </c>
      <c r="F67" s="149">
        <f>+E67*100/D67</f>
        <v>90.40977298961138</v>
      </c>
    </row>
    <row r="68" spans="3:6" ht="12.75">
      <c r="C68" s="188" t="s">
        <v>246</v>
      </c>
      <c r="D68" s="189">
        <f>D35</f>
        <v>5421</v>
      </c>
      <c r="E68" s="189">
        <f>E35</f>
        <v>5358</v>
      </c>
      <c r="F68" s="149">
        <f>+E68*100/D68</f>
        <v>98.83785279468732</v>
      </c>
    </row>
    <row r="69" spans="3:6" ht="12.75">
      <c r="C69" s="190" t="s">
        <v>263</v>
      </c>
      <c r="D69" s="189">
        <f>D50</f>
        <v>678</v>
      </c>
      <c r="E69" s="189">
        <f>E50</f>
        <v>610</v>
      </c>
      <c r="F69" s="149">
        <f>+E69*100/D69</f>
        <v>89.97050147492625</v>
      </c>
    </row>
    <row r="70" spans="3:6" ht="12.75">
      <c r="C70" s="187"/>
      <c r="D70" s="187"/>
      <c r="E70" s="187"/>
      <c r="F70" s="134"/>
    </row>
    <row r="71" spans="3:6" ht="12.75">
      <c r="C71" s="187"/>
      <c r="D71" s="191">
        <f>D66+D67+D68+D69</f>
        <v>23763</v>
      </c>
      <c r="E71" s="191">
        <f>E66+E67+E68+E69</f>
        <v>22762</v>
      </c>
      <c r="F71" s="149">
        <f>+E71*100/D71</f>
        <v>95.78756890964945</v>
      </c>
    </row>
    <row r="72" spans="3:6" ht="12.75">
      <c r="C72" s="187"/>
      <c r="D72" s="191"/>
      <c r="E72" s="191"/>
      <c r="F72" s="192"/>
    </row>
    <row r="73" spans="3:6" ht="12.75">
      <c r="C73" s="134"/>
      <c r="D73" s="191"/>
      <c r="E73" s="191"/>
      <c r="F73" s="192"/>
    </row>
    <row r="74" spans="3:6" ht="12.75">
      <c r="C74" s="194" t="s">
        <v>283</v>
      </c>
      <c r="D74" s="194">
        <v>379</v>
      </c>
      <c r="E74" s="194">
        <v>341</v>
      </c>
      <c r="F74" s="134"/>
    </row>
    <row r="75" spans="3:6" ht="12.75">
      <c r="C75" s="194"/>
      <c r="F75" s="194"/>
    </row>
    <row r="76" spans="3:6" ht="12.75">
      <c r="C76" s="195" t="s">
        <v>284</v>
      </c>
      <c r="D76" s="194"/>
      <c r="E76" s="194"/>
      <c r="F76" s="194"/>
    </row>
    <row r="77" spans="4:6" ht="12.75">
      <c r="D77" s="195">
        <f>+D71+D74</f>
        <v>24142</v>
      </c>
      <c r="E77" s="195">
        <f>+E71+E74</f>
        <v>23103</v>
      </c>
      <c r="F77" s="196">
        <f>+E77*100/D77</f>
        <v>95.69629690994947</v>
      </c>
    </row>
  </sheetData>
  <sheetProtection selectLockedCells="1" selectUnlockedCells="1"/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10.7109375" style="132" customWidth="1"/>
    <col min="2" max="2" width="9.8515625" style="133" customWidth="1"/>
    <col min="3" max="3" width="49.421875" style="134" customWidth="1"/>
    <col min="4" max="4" width="9.7109375" style="134" customWidth="1"/>
    <col min="5" max="5" width="10.00390625" style="134" customWidth="1"/>
    <col min="6" max="9" width="9.140625" style="134" customWidth="1"/>
    <col min="10" max="10" width="43.57421875" style="134" customWidth="1"/>
    <col min="11" max="16384" width="9.140625" style="134" customWidth="1"/>
  </cols>
  <sheetData>
    <row r="1" spans="1:4" ht="13.5" customHeight="1">
      <c r="A1" s="760" t="s">
        <v>13</v>
      </c>
      <c r="B1" s="760"/>
      <c r="C1" s="760"/>
      <c r="D1" s="137"/>
    </row>
    <row r="2" spans="1:5" ht="13.5" customHeight="1">
      <c r="A2" s="138"/>
      <c r="B2" s="139"/>
      <c r="C2" s="137"/>
      <c r="E2" s="140" t="s">
        <v>413</v>
      </c>
    </row>
    <row r="3" spans="1:6" ht="27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3.5" customHeight="1">
      <c r="A4" s="166"/>
      <c r="B4" s="167"/>
      <c r="C4" s="147" t="s">
        <v>214</v>
      </c>
      <c r="D4" s="226"/>
      <c r="E4" s="281"/>
      <c r="F4" s="149" t="e">
        <f aca="true" t="shared" si="0" ref="F4:F13">+E4*100/D4</f>
        <v>#DIV/0!</v>
      </c>
    </row>
    <row r="5" spans="1:10" s="223" customFormat="1" ht="13.5" customHeight="1">
      <c r="A5" s="159" t="s">
        <v>414</v>
      </c>
      <c r="B5" s="267"/>
      <c r="C5" s="212" t="s">
        <v>415</v>
      </c>
      <c r="D5" s="212"/>
      <c r="E5" s="282"/>
      <c r="F5" s="149" t="e">
        <f t="shared" si="0"/>
        <v>#DIV/0!</v>
      </c>
      <c r="H5" s="134"/>
      <c r="I5" s="134"/>
      <c r="J5" s="134"/>
    </row>
    <row r="6" spans="1:6" ht="13.5" customHeight="1">
      <c r="A6" s="150" t="s">
        <v>414</v>
      </c>
      <c r="B6" s="142"/>
      <c r="C6" s="227" t="s">
        <v>416</v>
      </c>
      <c r="D6" s="227"/>
      <c r="E6" s="163"/>
      <c r="F6" s="149" t="e">
        <f t="shared" si="0"/>
        <v>#DIV/0!</v>
      </c>
    </row>
    <row r="7" spans="1:6" ht="13.5" customHeight="1">
      <c r="A7" s="150" t="s">
        <v>414</v>
      </c>
      <c r="B7" s="142"/>
      <c r="C7" s="227" t="s">
        <v>417</v>
      </c>
      <c r="D7" s="227"/>
      <c r="E7" s="163"/>
      <c r="F7" s="149" t="e">
        <f t="shared" si="0"/>
        <v>#DIV/0!</v>
      </c>
    </row>
    <row r="8" spans="1:6" ht="12.75" customHeight="1">
      <c r="A8" s="153">
        <v>1200088</v>
      </c>
      <c r="B8" s="154"/>
      <c r="C8" s="190" t="s">
        <v>418</v>
      </c>
      <c r="D8" s="253"/>
      <c r="E8" s="283"/>
      <c r="F8" s="149" t="e">
        <f t="shared" si="0"/>
        <v>#DIV/0!</v>
      </c>
    </row>
    <row r="9" spans="1:6" ht="13.5" customHeight="1">
      <c r="A9" s="166"/>
      <c r="B9" s="167"/>
      <c r="C9" s="226" t="s">
        <v>419</v>
      </c>
      <c r="D9" s="226"/>
      <c r="E9" s="254"/>
      <c r="F9" s="149" t="e">
        <f t="shared" si="0"/>
        <v>#DIV/0!</v>
      </c>
    </row>
    <row r="10" spans="1:6" ht="13.5" customHeight="1">
      <c r="A10" s="150">
        <v>1200039</v>
      </c>
      <c r="B10" s="142"/>
      <c r="C10" s="227" t="s">
        <v>420</v>
      </c>
      <c r="D10" s="227"/>
      <c r="E10" s="163"/>
      <c r="F10" s="149" t="e">
        <f t="shared" si="0"/>
        <v>#DIV/0!</v>
      </c>
    </row>
    <row r="11" spans="1:6" ht="13.5" customHeight="1">
      <c r="A11" s="150" t="s">
        <v>421</v>
      </c>
      <c r="B11" s="142"/>
      <c r="C11" s="227" t="s">
        <v>422</v>
      </c>
      <c r="D11" s="227"/>
      <c r="E11" s="163"/>
      <c r="F11" s="149" t="e">
        <f t="shared" si="0"/>
        <v>#DIV/0!</v>
      </c>
    </row>
    <row r="12" spans="1:6" ht="13.5" customHeight="1">
      <c r="A12" s="150" t="s">
        <v>423</v>
      </c>
      <c r="B12" s="142"/>
      <c r="C12" s="227" t="s">
        <v>424</v>
      </c>
      <c r="D12" s="227"/>
      <c r="E12" s="163"/>
      <c r="F12" s="149" t="e">
        <f t="shared" si="0"/>
        <v>#DIV/0!</v>
      </c>
    </row>
    <row r="13" spans="1:6" ht="13.5" customHeight="1">
      <c r="A13" s="150" t="s">
        <v>338</v>
      </c>
      <c r="B13" s="142"/>
      <c r="C13" s="227" t="s">
        <v>239</v>
      </c>
      <c r="D13" s="190"/>
      <c r="E13" s="163"/>
      <c r="F13" s="149" t="e">
        <f t="shared" si="0"/>
        <v>#DIV/0!</v>
      </c>
    </row>
    <row r="14" spans="1:6" ht="13.5" customHeight="1">
      <c r="A14" s="150">
        <v>1200056</v>
      </c>
      <c r="B14" s="142"/>
      <c r="C14" s="151" t="s">
        <v>240</v>
      </c>
      <c r="D14" s="190"/>
      <c r="E14"/>
      <c r="F14" s="149" t="e">
        <f>+E16*100/D16</f>
        <v>#DIV/0!</v>
      </c>
    </row>
    <row r="15" spans="1:6" ht="13.5" customHeight="1">
      <c r="A15" s="150">
        <v>1200055</v>
      </c>
      <c r="B15" s="142"/>
      <c r="C15" s="151" t="s">
        <v>238</v>
      </c>
      <c r="D15" s="235"/>
      <c r="E15" s="163"/>
      <c r="F15" s="149" t="e">
        <f aca="true" t="shared" si="1" ref="F15:F22">+E15*100/D15</f>
        <v>#DIV/0!</v>
      </c>
    </row>
    <row r="16" spans="1:6" ht="13.5" customHeight="1">
      <c r="A16" s="166"/>
      <c r="B16" s="167"/>
      <c r="C16" s="226" t="s">
        <v>246</v>
      </c>
      <c r="D16" s="226"/>
      <c r="E16" s="254"/>
      <c r="F16" s="149" t="e">
        <f t="shared" si="1"/>
        <v>#DIV/0!</v>
      </c>
    </row>
    <row r="17" spans="1:6" ht="13.5" customHeight="1">
      <c r="A17" s="150">
        <v>1000124</v>
      </c>
      <c r="B17" s="142"/>
      <c r="C17" s="235" t="s">
        <v>249</v>
      </c>
      <c r="D17" s="227"/>
      <c r="E17" s="163"/>
      <c r="F17" s="149" t="e">
        <f t="shared" si="1"/>
        <v>#DIV/0!</v>
      </c>
    </row>
    <row r="18" spans="1:6" ht="13.5" customHeight="1">
      <c r="A18" s="150" t="s">
        <v>250</v>
      </c>
      <c r="B18" s="142"/>
      <c r="C18" s="227" t="s">
        <v>251</v>
      </c>
      <c r="D18" s="227"/>
      <c r="E18" s="163"/>
      <c r="F18" s="149" t="e">
        <f t="shared" si="1"/>
        <v>#DIV/0!</v>
      </c>
    </row>
    <row r="19" spans="1:6" ht="13.5" customHeight="1">
      <c r="A19" s="150" t="s">
        <v>252</v>
      </c>
      <c r="B19" s="142"/>
      <c r="C19" s="227" t="s">
        <v>253</v>
      </c>
      <c r="D19" s="284"/>
      <c r="E19" s="285"/>
      <c r="F19" s="149" t="e">
        <f t="shared" si="1"/>
        <v>#DIV/0!</v>
      </c>
    </row>
    <row r="20" spans="1:6" ht="13.5" customHeight="1">
      <c r="A20" s="150" t="s">
        <v>254</v>
      </c>
      <c r="B20" s="142"/>
      <c r="C20" s="227" t="s">
        <v>255</v>
      </c>
      <c r="D20" s="227"/>
      <c r="E20" s="163"/>
      <c r="F20" s="149" t="e">
        <f t="shared" si="1"/>
        <v>#DIV/0!</v>
      </c>
    </row>
    <row r="21" spans="1:6" ht="13.5" customHeight="1">
      <c r="A21" s="181" t="s">
        <v>256</v>
      </c>
      <c r="B21" s="182"/>
      <c r="C21" s="229" t="s">
        <v>257</v>
      </c>
      <c r="D21" s="227"/>
      <c r="E21" s="163"/>
      <c r="F21" s="149" t="e">
        <f t="shared" si="1"/>
        <v>#DIV/0!</v>
      </c>
    </row>
    <row r="22" spans="1:6" ht="13.5" customHeight="1">
      <c r="A22" s="150" t="s">
        <v>258</v>
      </c>
      <c r="B22" s="142"/>
      <c r="C22" s="227" t="s">
        <v>259</v>
      </c>
      <c r="D22" s="227"/>
      <c r="E22" s="163"/>
      <c r="F22" s="149" t="e">
        <f t="shared" si="1"/>
        <v>#DIV/0!</v>
      </c>
    </row>
    <row r="23" spans="1:6" ht="13.5" customHeight="1">
      <c r="A23" s="150" t="s">
        <v>340</v>
      </c>
      <c r="B23" s="142"/>
      <c r="C23" s="227" t="s">
        <v>260</v>
      </c>
      <c r="D23" s="227"/>
      <c r="E23"/>
      <c r="F23" s="149" t="e">
        <f>+E26*100/D26</f>
        <v>#DIV/0!</v>
      </c>
    </row>
    <row r="24" spans="1:6" ht="13.5" customHeight="1">
      <c r="A24" s="150">
        <v>1000181</v>
      </c>
      <c r="B24" s="142"/>
      <c r="C24" s="227" t="s">
        <v>261</v>
      </c>
      <c r="D24" s="152"/>
      <c r="E24" s="163"/>
      <c r="F24" s="149" t="e">
        <f>+E24*100/D24</f>
        <v>#DIV/0!</v>
      </c>
    </row>
    <row r="25" spans="1:6" ht="13.5" customHeight="1">
      <c r="A25" s="150">
        <v>1200057</v>
      </c>
      <c r="B25" s="142"/>
      <c r="C25" s="151" t="s">
        <v>262</v>
      </c>
      <c r="D25" s="152"/>
      <c r="E25"/>
      <c r="F25" s="149" t="e">
        <f>+E28*100/D28</f>
        <v>#DIV/0!</v>
      </c>
    </row>
    <row r="26" spans="1:6" ht="13.5" customHeight="1">
      <c r="A26" s="166"/>
      <c r="B26" s="167"/>
      <c r="C26" s="226" t="s">
        <v>263</v>
      </c>
      <c r="D26" s="226"/>
      <c r="E26" s="254"/>
      <c r="F26" s="149" t="e">
        <f aca="true" t="shared" si="2" ref="F26:F33">+E26*100/D26</f>
        <v>#DIV/0!</v>
      </c>
    </row>
    <row r="27" spans="1:6" ht="13.5" customHeight="1">
      <c r="A27" s="241">
        <v>1000215</v>
      </c>
      <c r="B27" s="242"/>
      <c r="C27" s="152" t="s">
        <v>264</v>
      </c>
      <c r="D27" s="163">
        <v>0</v>
      </c>
      <c r="E27" s="163">
        <v>0</v>
      </c>
      <c r="F27" s="149" t="e">
        <f t="shared" si="2"/>
        <v>#DIV/0!</v>
      </c>
    </row>
    <row r="28" spans="1:6" ht="13.5" customHeight="1">
      <c r="A28" s="243">
        <v>1000207</v>
      </c>
      <c r="B28" s="276"/>
      <c r="C28" s="245" t="s">
        <v>265</v>
      </c>
      <c r="D28" s="162"/>
      <c r="E28" s="268"/>
      <c r="F28" s="149" t="e">
        <f t="shared" si="2"/>
        <v>#DIV/0!</v>
      </c>
    </row>
    <row r="29" spans="1:6" ht="13.5" customHeight="1">
      <c r="A29" s="150">
        <v>1000207</v>
      </c>
      <c r="B29" s="165" t="s">
        <v>341</v>
      </c>
      <c r="C29" s="158" t="s">
        <v>266</v>
      </c>
      <c r="D29" s="163">
        <v>0</v>
      </c>
      <c r="E29" s="163">
        <v>0</v>
      </c>
      <c r="F29" s="149" t="e">
        <f t="shared" si="2"/>
        <v>#DIV/0!</v>
      </c>
    </row>
    <row r="30" spans="1:6" ht="13.5" customHeight="1">
      <c r="A30" s="150">
        <v>1000207</v>
      </c>
      <c r="B30" s="165" t="s">
        <v>341</v>
      </c>
      <c r="C30" s="158" t="s">
        <v>267</v>
      </c>
      <c r="D30" s="152"/>
      <c r="E30" s="163"/>
      <c r="F30" s="149" t="e">
        <f t="shared" si="2"/>
        <v>#DIV/0!</v>
      </c>
    </row>
    <row r="31" spans="1:6" ht="12.75">
      <c r="A31" s="150">
        <v>1000207</v>
      </c>
      <c r="B31" s="165" t="s">
        <v>341</v>
      </c>
      <c r="C31" s="158" t="s">
        <v>268</v>
      </c>
      <c r="D31" s="152"/>
      <c r="E31" s="163"/>
      <c r="F31" s="149" t="e">
        <f t="shared" si="2"/>
        <v>#DIV/0!</v>
      </c>
    </row>
    <row r="32" spans="1:6" ht="22.5" customHeight="1">
      <c r="A32" s="241">
        <v>1000207</v>
      </c>
      <c r="B32" s="242" t="s">
        <v>269</v>
      </c>
      <c r="C32" s="152" t="s">
        <v>270</v>
      </c>
      <c r="D32" s="152"/>
      <c r="E32" s="163"/>
      <c r="F32" s="149" t="e">
        <f t="shared" si="2"/>
        <v>#DIV/0!</v>
      </c>
    </row>
    <row r="33" spans="1:6" ht="12.75">
      <c r="A33" s="241">
        <v>1000207</v>
      </c>
      <c r="B33" s="242" t="s">
        <v>271</v>
      </c>
      <c r="C33" s="152" t="s">
        <v>272</v>
      </c>
      <c r="D33" s="152"/>
      <c r="E33" s="163"/>
      <c r="F33" s="149" t="e">
        <f t="shared" si="2"/>
        <v>#DIV/0!</v>
      </c>
    </row>
    <row r="34" spans="1:3" ht="12.75">
      <c r="A34" s="286" t="s">
        <v>425</v>
      </c>
      <c r="B34" s="286"/>
      <c r="C34" s="286"/>
    </row>
  </sheetData>
  <sheetProtection selectLockedCells="1" selectUnlockedCells="1"/>
  <mergeCells count="1">
    <mergeCell ref="A1:C1"/>
  </mergeCells>
  <printOptions/>
  <pageMargins left="0.7" right="0.7" top="0.75" bottom="0.75" header="0.5118055555555555" footer="0.5118055555555555"/>
  <pageSetup horizontalDpi="300" verticalDpi="300" orientation="portrait" paperSize="9" scale="9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1"/>
  <sheetViews>
    <sheetView zoomScalePageLayoutView="0" workbookViewId="0" topLeftCell="A1">
      <selection activeCell="H63" sqref="H63:H64"/>
    </sheetView>
  </sheetViews>
  <sheetFormatPr defaultColWidth="9.140625" defaultRowHeight="12.75"/>
  <cols>
    <col min="1" max="1" width="9.421875" style="134" customWidth="1"/>
    <col min="2" max="2" width="7.140625" style="197" customWidth="1"/>
    <col min="3" max="3" width="55.421875" style="134" customWidth="1"/>
    <col min="4" max="4" width="9.57421875" style="134" customWidth="1"/>
    <col min="5" max="9" width="9.140625" style="134" customWidth="1"/>
    <col min="10" max="10" width="9.00390625" style="134" customWidth="1"/>
    <col min="11" max="11" width="15.28125" style="134" customWidth="1"/>
    <col min="12" max="16384" width="9.140625" style="134" customWidth="1"/>
  </cols>
  <sheetData>
    <row r="1" spans="1:4" ht="15.75" customHeight="1">
      <c r="A1" s="287" t="s">
        <v>14</v>
      </c>
      <c r="B1" s="288"/>
      <c r="C1" s="137"/>
      <c r="D1" s="137" t="s">
        <v>84</v>
      </c>
    </row>
    <row r="2" spans="1:5" ht="12.75">
      <c r="A2" s="289"/>
      <c r="B2" s="290"/>
      <c r="C2" s="137"/>
      <c r="D2" s="137"/>
      <c r="E2" s="140" t="s">
        <v>426</v>
      </c>
    </row>
    <row r="3" spans="1:8" s="291" customFormat="1" ht="4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  <c r="H3" s="134"/>
    </row>
    <row r="4" spans="1:10" s="291" customFormat="1" ht="12.75" customHeight="1">
      <c r="A4" s="292"/>
      <c r="B4" s="293"/>
      <c r="C4" s="176" t="s">
        <v>214</v>
      </c>
      <c r="D4" s="294">
        <f>D5+D8+D9+D10+D11+D14+D15+D16+D17</f>
        <v>8431</v>
      </c>
      <c r="E4" s="294">
        <f>E5+E8+E9+E10+E11+E14+E15+E16+E17</f>
        <v>8036</v>
      </c>
      <c r="F4" s="149">
        <f aca="true" t="shared" si="0" ref="F4:F9">+E4*100/D4</f>
        <v>95.31490926343257</v>
      </c>
      <c r="H4" s="134"/>
      <c r="I4" s="134"/>
      <c r="J4" s="134"/>
    </row>
    <row r="5" spans="1:10" s="291" customFormat="1" ht="12.75" customHeight="1">
      <c r="A5" s="159" t="s">
        <v>414</v>
      </c>
      <c r="B5" s="160"/>
      <c r="C5" s="295" t="s">
        <v>427</v>
      </c>
      <c r="D5" s="296">
        <f>D6+D7</f>
        <v>2323</v>
      </c>
      <c r="E5" s="296">
        <f>E6+E7</f>
        <v>2323</v>
      </c>
      <c r="F5" s="149">
        <f t="shared" si="0"/>
        <v>100</v>
      </c>
      <c r="H5" s="134"/>
      <c r="I5" s="134"/>
      <c r="J5" s="134"/>
    </row>
    <row r="6" spans="1:10" s="291" customFormat="1" ht="12.75" customHeight="1">
      <c r="A6" s="150" t="s">
        <v>414</v>
      </c>
      <c r="B6" s="142"/>
      <c r="C6" s="297" t="s">
        <v>428</v>
      </c>
      <c r="D6" s="298">
        <v>2323</v>
      </c>
      <c r="E6" s="298">
        <v>995</v>
      </c>
      <c r="F6" s="149">
        <f t="shared" si="0"/>
        <v>42.83254412397761</v>
      </c>
      <c r="H6" s="134"/>
      <c r="I6" s="134"/>
      <c r="J6" s="134"/>
    </row>
    <row r="7" spans="1:10" s="291" customFormat="1" ht="12.75" customHeight="1">
      <c r="A7" s="150" t="s">
        <v>414</v>
      </c>
      <c r="B7" s="142"/>
      <c r="C7" s="297" t="s">
        <v>429</v>
      </c>
      <c r="D7" s="298"/>
      <c r="E7" s="298">
        <v>1328</v>
      </c>
      <c r="F7" s="149" t="e">
        <f t="shared" si="0"/>
        <v>#DIV/0!</v>
      </c>
      <c r="H7" s="134"/>
      <c r="I7" s="134"/>
      <c r="J7" s="134"/>
    </row>
    <row r="8" spans="1:10" s="291" customFormat="1" ht="12.75" customHeight="1">
      <c r="A8" s="153">
        <v>1200088</v>
      </c>
      <c r="B8" s="154"/>
      <c r="C8" s="190" t="s">
        <v>430</v>
      </c>
      <c r="D8" s="299">
        <v>770</v>
      </c>
      <c r="E8" s="299">
        <v>770</v>
      </c>
      <c r="F8" s="149">
        <f t="shared" si="0"/>
        <v>100</v>
      </c>
      <c r="H8" s="134"/>
      <c r="I8" s="134"/>
      <c r="J8" s="134"/>
    </row>
    <row r="9" spans="1:10" s="291" customFormat="1" ht="12.75" customHeight="1">
      <c r="A9" s="300">
        <v>1200062</v>
      </c>
      <c r="B9" s="301"/>
      <c r="C9" s="302" t="s">
        <v>431</v>
      </c>
      <c r="D9" s="299">
        <v>619</v>
      </c>
      <c r="E9" s="299">
        <v>619</v>
      </c>
      <c r="F9" s="149">
        <f t="shared" si="0"/>
        <v>100</v>
      </c>
      <c r="H9" s="134"/>
      <c r="I9" s="134"/>
      <c r="J9" s="134"/>
    </row>
    <row r="10" spans="1:10" s="291" customFormat="1" ht="22.5" customHeight="1">
      <c r="A10" s="303">
        <v>1200063</v>
      </c>
      <c r="B10" s="304"/>
      <c r="C10" s="305" t="s">
        <v>432</v>
      </c>
      <c r="D10" s="269">
        <v>30</v>
      </c>
      <c r="E10" s="269">
        <v>30</v>
      </c>
      <c r="F10" s="149">
        <f>+E11*100/D11</f>
        <v>100</v>
      </c>
      <c r="H10" s="134"/>
      <c r="I10" s="134"/>
      <c r="J10" s="134"/>
    </row>
    <row r="11" spans="1:10" s="291" customFormat="1" ht="12.75" customHeight="1">
      <c r="A11" s="159">
        <v>1200070</v>
      </c>
      <c r="B11" s="306"/>
      <c r="C11" s="307" t="s">
        <v>433</v>
      </c>
      <c r="D11" s="308">
        <v>538</v>
      </c>
      <c r="E11" s="308">
        <v>538</v>
      </c>
      <c r="F11" s="149">
        <f aca="true" t="shared" si="1" ref="F11:F18">+E11*100/D11</f>
        <v>100</v>
      </c>
      <c r="H11" s="134"/>
      <c r="I11" s="134"/>
      <c r="J11" s="134"/>
    </row>
    <row r="12" spans="1:10" s="291" customFormat="1" ht="12.75" customHeight="1">
      <c r="A12" s="181">
        <v>1200070</v>
      </c>
      <c r="B12" s="309"/>
      <c r="C12" s="310" t="s">
        <v>434</v>
      </c>
      <c r="D12" s="299"/>
      <c r="E12" s="299">
        <v>288</v>
      </c>
      <c r="F12" s="149" t="e">
        <f t="shared" si="1"/>
        <v>#DIV/0!</v>
      </c>
      <c r="H12" s="134"/>
      <c r="I12" s="134"/>
      <c r="J12" s="134"/>
    </row>
    <row r="13" spans="1:10" s="291" customFormat="1" ht="12.75" customHeight="1">
      <c r="A13" s="181">
        <v>1200070</v>
      </c>
      <c r="B13" s="182"/>
      <c r="C13" s="297" t="s">
        <v>435</v>
      </c>
      <c r="D13" s="299"/>
      <c r="E13" s="299">
        <v>250</v>
      </c>
      <c r="F13" s="149" t="e">
        <f t="shared" si="1"/>
        <v>#DIV/0!</v>
      </c>
      <c r="H13" s="134"/>
      <c r="I13" s="134"/>
      <c r="J13" s="134"/>
    </row>
    <row r="14" spans="1:10" s="291" customFormat="1" ht="12.75" customHeight="1">
      <c r="A14" s="311" t="s">
        <v>436</v>
      </c>
      <c r="B14" s="273"/>
      <c r="C14" s="305" t="s">
        <v>437</v>
      </c>
      <c r="D14" s="299">
        <v>198</v>
      </c>
      <c r="E14" s="299">
        <v>198</v>
      </c>
      <c r="F14" s="149">
        <f t="shared" si="1"/>
        <v>100</v>
      </c>
      <c r="H14" s="134"/>
      <c r="I14" s="134"/>
      <c r="J14" s="134"/>
    </row>
    <row r="15" spans="1:10" s="291" customFormat="1" ht="12.75" customHeight="1">
      <c r="A15" s="311" t="s">
        <v>436</v>
      </c>
      <c r="B15" s="273" t="s">
        <v>376</v>
      </c>
      <c r="C15" s="305" t="s">
        <v>437</v>
      </c>
      <c r="D15" s="299"/>
      <c r="E15" s="299"/>
      <c r="F15" s="149" t="e">
        <f t="shared" si="1"/>
        <v>#DIV/0!</v>
      </c>
      <c r="H15" s="134"/>
      <c r="I15" s="134"/>
      <c r="J15" s="134"/>
    </row>
    <row r="16" spans="1:10" s="291" customFormat="1" ht="21.75" customHeight="1">
      <c r="A16" s="153" t="s">
        <v>326</v>
      </c>
      <c r="B16" s="154"/>
      <c r="C16" s="305" t="s">
        <v>438</v>
      </c>
      <c r="D16" s="299">
        <v>3679</v>
      </c>
      <c r="E16" s="299">
        <v>3311</v>
      </c>
      <c r="F16" s="149">
        <f t="shared" si="1"/>
        <v>89.9972818700734</v>
      </c>
      <c r="H16" s="134"/>
      <c r="I16" s="134"/>
      <c r="J16" s="134"/>
    </row>
    <row r="17" spans="1:10" s="291" customFormat="1" ht="28.5" customHeight="1">
      <c r="A17" s="150">
        <v>1200064</v>
      </c>
      <c r="B17" s="142"/>
      <c r="C17" s="151" t="s">
        <v>439</v>
      </c>
      <c r="D17" s="299">
        <v>274</v>
      </c>
      <c r="E17" s="299">
        <v>247</v>
      </c>
      <c r="F17" s="149">
        <f t="shared" si="1"/>
        <v>90.14598540145985</v>
      </c>
      <c r="H17" s="134"/>
      <c r="I17" s="134"/>
      <c r="J17" s="134"/>
    </row>
    <row r="18" spans="1:10" s="291" customFormat="1" ht="26.25" customHeight="1">
      <c r="A18" s="174"/>
      <c r="B18" s="175"/>
      <c r="C18" s="312" t="s">
        <v>440</v>
      </c>
      <c r="D18" s="313">
        <f>SUM(D19:D32)</f>
        <v>159121</v>
      </c>
      <c r="E18" s="313">
        <f>SUM(E19:E32)</f>
        <v>143212</v>
      </c>
      <c r="F18" s="149">
        <f t="shared" si="1"/>
        <v>90.0019482029399</v>
      </c>
      <c r="H18" s="134"/>
      <c r="I18" s="134"/>
      <c r="J18" s="134"/>
    </row>
    <row r="19" spans="1:10" s="291" customFormat="1" ht="15.75" customHeight="1">
      <c r="A19" s="150" t="s">
        <v>441</v>
      </c>
      <c r="B19" s="142"/>
      <c r="C19" s="151" t="s">
        <v>442</v>
      </c>
      <c r="D19" s="269">
        <v>67025</v>
      </c>
      <c r="E19" s="269">
        <v>60323</v>
      </c>
      <c r="F19" s="149">
        <f>+E18*100/D18</f>
        <v>90.0019482029399</v>
      </c>
      <c r="H19" s="134"/>
      <c r="I19" s="134"/>
      <c r="J19" s="134"/>
    </row>
    <row r="20" spans="1:10" s="291" customFormat="1" ht="12.75" customHeight="1">
      <c r="A20" s="150">
        <v>1200039</v>
      </c>
      <c r="B20" s="142" t="s">
        <v>215</v>
      </c>
      <c r="C20" s="151" t="s">
        <v>443</v>
      </c>
      <c r="D20" s="299"/>
      <c r="E20" s="299"/>
      <c r="F20" s="149" t="e">
        <f aca="true" t="shared" si="2" ref="F20:F28">+E20*100/D20</f>
        <v>#DIV/0!</v>
      </c>
      <c r="H20" s="134"/>
      <c r="I20" s="134"/>
      <c r="J20" s="134"/>
    </row>
    <row r="21" spans="1:10" s="291" customFormat="1" ht="12.75" customHeight="1">
      <c r="A21" s="150" t="s">
        <v>421</v>
      </c>
      <c r="B21" s="142"/>
      <c r="C21" s="151" t="s">
        <v>444</v>
      </c>
      <c r="D21" s="299">
        <v>52936</v>
      </c>
      <c r="E21" s="299">
        <v>47642</v>
      </c>
      <c r="F21" s="149">
        <f t="shared" si="2"/>
        <v>89.99924437056067</v>
      </c>
      <c r="H21" s="134"/>
      <c r="I21" s="134"/>
      <c r="J21" s="134"/>
    </row>
    <row r="22" spans="1:10" s="291" customFormat="1" ht="12.75" customHeight="1">
      <c r="A22" s="150">
        <v>1200047</v>
      </c>
      <c r="B22" s="142" t="s">
        <v>215</v>
      </c>
      <c r="C22" s="151" t="s">
        <v>445</v>
      </c>
      <c r="D22" s="299"/>
      <c r="E22" s="299"/>
      <c r="F22" s="149" t="e">
        <f t="shared" si="2"/>
        <v>#DIV/0!</v>
      </c>
      <c r="H22" s="134"/>
      <c r="I22" s="134"/>
      <c r="J22" s="134"/>
    </row>
    <row r="23" spans="1:10" s="291" customFormat="1" ht="12.75" customHeight="1">
      <c r="A23" s="150" t="s">
        <v>423</v>
      </c>
      <c r="B23" s="142"/>
      <c r="C23" s="151" t="s">
        <v>446</v>
      </c>
      <c r="D23" s="299">
        <v>3330</v>
      </c>
      <c r="E23" s="299">
        <v>2997</v>
      </c>
      <c r="F23" s="149">
        <f t="shared" si="2"/>
        <v>90</v>
      </c>
      <c r="H23" s="134"/>
      <c r="I23" s="134"/>
      <c r="J23" s="134"/>
    </row>
    <row r="24" spans="1:10" s="291" customFormat="1" ht="12.75" customHeight="1">
      <c r="A24" s="150" t="s">
        <v>338</v>
      </c>
      <c r="B24" s="142"/>
      <c r="C24" s="151" t="s">
        <v>239</v>
      </c>
      <c r="D24" s="299">
        <v>23305</v>
      </c>
      <c r="E24" s="299">
        <v>20975</v>
      </c>
      <c r="F24" s="149">
        <f t="shared" si="2"/>
        <v>90.00214546234713</v>
      </c>
      <c r="H24" s="134"/>
      <c r="I24" s="134"/>
      <c r="J24" s="134"/>
    </row>
    <row r="25" spans="1:10" s="291" customFormat="1" ht="12.75" customHeight="1">
      <c r="A25" s="150">
        <v>1200056</v>
      </c>
      <c r="B25" s="142"/>
      <c r="C25" s="151" t="s">
        <v>240</v>
      </c>
      <c r="D25" s="299">
        <v>11003</v>
      </c>
      <c r="E25" s="299">
        <v>9903</v>
      </c>
      <c r="F25" s="149">
        <f t="shared" si="2"/>
        <v>90.00272652912842</v>
      </c>
      <c r="H25" s="134"/>
      <c r="I25" s="134"/>
      <c r="J25" s="134"/>
    </row>
    <row r="26" spans="1:10" s="291" customFormat="1" ht="24" customHeight="1">
      <c r="A26" s="150" t="s">
        <v>241</v>
      </c>
      <c r="B26" s="142"/>
      <c r="C26" s="151" t="s">
        <v>339</v>
      </c>
      <c r="D26" s="170"/>
      <c r="E26" s="170"/>
      <c r="F26" s="149" t="e">
        <f t="shared" si="2"/>
        <v>#DIV/0!</v>
      </c>
      <c r="H26" s="134"/>
      <c r="I26" s="134"/>
      <c r="J26" s="134"/>
    </row>
    <row r="27" spans="1:10" s="291" customFormat="1" ht="12.75" customHeight="1">
      <c r="A27" s="150">
        <v>1200055</v>
      </c>
      <c r="B27" s="142"/>
      <c r="C27" s="151" t="s">
        <v>238</v>
      </c>
      <c r="D27" s="170">
        <v>19</v>
      </c>
      <c r="E27" s="170">
        <v>17</v>
      </c>
      <c r="F27" s="149">
        <f t="shared" si="2"/>
        <v>89.47368421052632</v>
      </c>
      <c r="H27" s="134"/>
      <c r="I27" s="134"/>
      <c r="J27" s="134"/>
    </row>
    <row r="28" spans="1:10" s="291" customFormat="1" ht="25.5" customHeight="1">
      <c r="A28" s="150">
        <v>1200065</v>
      </c>
      <c r="B28" s="142"/>
      <c r="C28" s="151" t="s">
        <v>447</v>
      </c>
      <c r="D28" s="170">
        <v>160</v>
      </c>
      <c r="E28" s="170">
        <v>144</v>
      </c>
      <c r="F28" s="149">
        <f t="shared" si="2"/>
        <v>90</v>
      </c>
      <c r="H28" s="134"/>
      <c r="I28" s="134"/>
      <c r="J28" s="134"/>
    </row>
    <row r="29" spans="1:10" s="291" customFormat="1" ht="15.75" customHeight="1">
      <c r="A29" s="230" t="s">
        <v>244</v>
      </c>
      <c r="B29" s="231"/>
      <c r="C29" s="232" t="s">
        <v>245</v>
      </c>
      <c r="D29" s="314">
        <v>68</v>
      </c>
      <c r="E29" s="314">
        <v>61</v>
      </c>
      <c r="F29" s="149">
        <f>+E33*100/D33</f>
        <v>90.00165251436417</v>
      </c>
      <c r="H29" s="134"/>
      <c r="I29" s="134"/>
      <c r="J29" s="134"/>
    </row>
    <row r="30" spans="1:10" s="291" customFormat="1" ht="12.75" customHeight="1">
      <c r="A30" s="230" t="s">
        <v>448</v>
      </c>
      <c r="B30" s="231"/>
      <c r="C30" s="232" t="s">
        <v>449</v>
      </c>
      <c r="D30" s="314">
        <v>1247</v>
      </c>
      <c r="E30" s="314">
        <v>1122</v>
      </c>
      <c r="F30" s="149">
        <f aca="true" t="shared" si="3" ref="F30:F41">+E30*100/D30</f>
        <v>89.97594226142742</v>
      </c>
      <c r="H30" s="134"/>
      <c r="I30" s="134"/>
      <c r="J30" s="134"/>
    </row>
    <row r="31" spans="1:10" s="291" customFormat="1" ht="19.5" customHeight="1">
      <c r="A31" s="645">
        <v>2200106</v>
      </c>
      <c r="B31" s="646"/>
      <c r="C31" s="647" t="s">
        <v>1380</v>
      </c>
      <c r="D31" s="314"/>
      <c r="E31" s="314"/>
      <c r="F31" s="149"/>
      <c r="H31" s="134"/>
      <c r="I31" s="134"/>
      <c r="J31" s="134"/>
    </row>
    <row r="32" spans="1:10" s="291" customFormat="1" ht="12.75" customHeight="1">
      <c r="A32" s="150">
        <v>1300047</v>
      </c>
      <c r="B32" s="142"/>
      <c r="C32" s="227" t="s">
        <v>387</v>
      </c>
      <c r="D32" s="298">
        <v>28</v>
      </c>
      <c r="E32" s="298">
        <v>28</v>
      </c>
      <c r="F32" s="149">
        <f t="shared" si="3"/>
        <v>100</v>
      </c>
      <c r="H32" s="134"/>
      <c r="I32" s="134"/>
      <c r="J32" s="134"/>
    </row>
    <row r="33" spans="1:10" s="291" customFormat="1" ht="12.75" customHeight="1">
      <c r="A33" s="174"/>
      <c r="B33" s="175"/>
      <c r="C33" s="315" t="s">
        <v>246</v>
      </c>
      <c r="D33" s="294">
        <f>SUM(D34:D47)</f>
        <v>157336</v>
      </c>
      <c r="E33" s="294">
        <f>SUM(E34:E47)</f>
        <v>141605</v>
      </c>
      <c r="F33" s="149">
        <f t="shared" si="3"/>
        <v>90.00165251436417</v>
      </c>
      <c r="H33" s="134"/>
      <c r="I33" s="134"/>
      <c r="J33" s="134"/>
    </row>
    <row r="34" spans="1:10" s="291" customFormat="1" ht="12.75" customHeight="1">
      <c r="A34" s="233" t="s">
        <v>247</v>
      </c>
      <c r="B34" s="142"/>
      <c r="C34" s="234" t="s">
        <v>248</v>
      </c>
      <c r="D34" s="298">
        <v>102</v>
      </c>
      <c r="E34" s="298">
        <v>92</v>
      </c>
      <c r="F34" s="149">
        <f t="shared" si="3"/>
        <v>90.19607843137256</v>
      </c>
      <c r="H34" s="134"/>
      <c r="I34" s="134"/>
      <c r="J34" s="134"/>
    </row>
    <row r="35" spans="1:10" s="291" customFormat="1" ht="12.75" customHeight="1">
      <c r="A35" s="150" t="s">
        <v>340</v>
      </c>
      <c r="B35" s="142"/>
      <c r="C35" s="151" t="s">
        <v>260</v>
      </c>
      <c r="D35" s="298">
        <v>4215</v>
      </c>
      <c r="E35" s="298">
        <v>3794</v>
      </c>
      <c r="F35" s="149">
        <f t="shared" si="3"/>
        <v>90.01186239620404</v>
      </c>
      <c r="H35" s="134"/>
      <c r="I35" s="134"/>
      <c r="J35" s="134"/>
    </row>
    <row r="36" spans="1:10" s="291" customFormat="1" ht="12.75" customHeight="1">
      <c r="A36" s="150" t="s">
        <v>450</v>
      </c>
      <c r="B36" s="142"/>
      <c r="C36" s="151" t="s">
        <v>451</v>
      </c>
      <c r="D36" s="298">
        <v>35</v>
      </c>
      <c r="E36" s="298">
        <v>32</v>
      </c>
      <c r="F36" s="149">
        <f t="shared" si="3"/>
        <v>91.42857142857143</v>
      </c>
      <c r="H36" s="134"/>
      <c r="I36" s="134"/>
      <c r="J36" s="134"/>
    </row>
    <row r="37" spans="1:10" s="291" customFormat="1" ht="12.75" customHeight="1">
      <c r="A37" s="150">
        <v>1000272</v>
      </c>
      <c r="B37" s="142"/>
      <c r="C37" s="151" t="s">
        <v>452</v>
      </c>
      <c r="D37" s="298">
        <v>20</v>
      </c>
      <c r="E37" s="298">
        <v>18</v>
      </c>
      <c r="F37" s="149">
        <f t="shared" si="3"/>
        <v>90</v>
      </c>
      <c r="H37" s="134"/>
      <c r="I37" s="134"/>
      <c r="J37" s="134"/>
    </row>
    <row r="38" spans="1:6" ht="12.75" customHeight="1">
      <c r="A38" s="316" t="s">
        <v>281</v>
      </c>
      <c r="B38" s="182"/>
      <c r="C38" s="317" t="s">
        <v>453</v>
      </c>
      <c r="D38" s="298">
        <v>965</v>
      </c>
      <c r="E38" s="298">
        <v>869</v>
      </c>
      <c r="F38" s="149">
        <f t="shared" si="3"/>
        <v>90.05181347150258</v>
      </c>
    </row>
    <row r="39" spans="1:6" ht="12.75" customHeight="1">
      <c r="A39" s="150">
        <v>1000124</v>
      </c>
      <c r="B39" s="142"/>
      <c r="C39" s="235" t="s">
        <v>454</v>
      </c>
      <c r="D39" s="298">
        <v>206</v>
      </c>
      <c r="E39" s="298">
        <v>185</v>
      </c>
      <c r="F39" s="149">
        <f t="shared" si="3"/>
        <v>89.80582524271844</v>
      </c>
    </row>
    <row r="40" spans="1:6" ht="12.75" customHeight="1">
      <c r="A40" s="150" t="s">
        <v>250</v>
      </c>
      <c r="B40" s="142"/>
      <c r="C40" s="235" t="s">
        <v>455</v>
      </c>
      <c r="D40" s="298">
        <v>22764</v>
      </c>
      <c r="E40" s="298">
        <v>20488</v>
      </c>
      <c r="F40" s="149">
        <f t="shared" si="3"/>
        <v>90.00175716042875</v>
      </c>
    </row>
    <row r="41" spans="1:6" ht="12.75" customHeight="1">
      <c r="A41" s="150" t="s">
        <v>252</v>
      </c>
      <c r="B41" s="142"/>
      <c r="C41" s="235" t="s">
        <v>253</v>
      </c>
      <c r="D41" s="298">
        <v>633</v>
      </c>
      <c r="E41" s="298">
        <v>570</v>
      </c>
      <c r="F41" s="149">
        <f t="shared" si="3"/>
        <v>90.04739336492891</v>
      </c>
    </row>
    <row r="42" spans="1:6" ht="12.75" customHeight="1">
      <c r="A42" s="150" t="s">
        <v>254</v>
      </c>
      <c r="B42" s="142"/>
      <c r="C42" s="235" t="s">
        <v>255</v>
      </c>
      <c r="D42" s="298">
        <v>77</v>
      </c>
      <c r="E42" s="298">
        <v>69</v>
      </c>
      <c r="F42" s="149">
        <f>+E46*100/D46</f>
        <v>100</v>
      </c>
    </row>
    <row r="43" spans="1:6" ht="12.75" customHeight="1">
      <c r="A43" s="181" t="s">
        <v>256</v>
      </c>
      <c r="B43" s="182"/>
      <c r="C43" s="318" t="s">
        <v>456</v>
      </c>
      <c r="D43" s="298">
        <v>92464</v>
      </c>
      <c r="E43" s="298">
        <v>83218</v>
      </c>
      <c r="F43" s="149" t="e">
        <f>+E47*100/D47</f>
        <v>#DIV/0!</v>
      </c>
    </row>
    <row r="44" spans="1:6" ht="15.75" customHeight="1">
      <c r="A44" s="150" t="s">
        <v>258</v>
      </c>
      <c r="B44" s="142"/>
      <c r="C44" s="235" t="s">
        <v>259</v>
      </c>
      <c r="D44" s="151">
        <v>22602</v>
      </c>
      <c r="E44" s="151">
        <v>20342</v>
      </c>
      <c r="F44" s="149">
        <f>+E44*100/D44</f>
        <v>90.00088487744448</v>
      </c>
    </row>
    <row r="45" spans="1:6" ht="12.75">
      <c r="A45" s="150">
        <v>1200057</v>
      </c>
      <c r="B45" s="142"/>
      <c r="C45" s="151" t="s">
        <v>262</v>
      </c>
      <c r="D45" s="319">
        <v>13250</v>
      </c>
      <c r="E45" s="319">
        <v>11925</v>
      </c>
      <c r="F45" s="149">
        <f>+E45*100/D45</f>
        <v>90</v>
      </c>
    </row>
    <row r="46" spans="1:6" ht="12.75">
      <c r="A46" s="320" t="s">
        <v>457</v>
      </c>
      <c r="B46" s="321"/>
      <c r="C46" s="321" t="s">
        <v>458</v>
      </c>
      <c r="D46" s="322">
        <v>3</v>
      </c>
      <c r="E46" s="322">
        <v>3</v>
      </c>
      <c r="F46" s="149">
        <f>+E46*100/D46</f>
        <v>100</v>
      </c>
    </row>
    <row r="47" spans="1:6" ht="12.75">
      <c r="A47" s="320" t="s">
        <v>459</v>
      </c>
      <c r="B47" s="321"/>
      <c r="C47" s="321" t="s">
        <v>460</v>
      </c>
      <c r="D47" s="322"/>
      <c r="E47" s="322"/>
      <c r="F47" s="149">
        <f>+E51*100/D51</f>
        <v>90.14373716632444</v>
      </c>
    </row>
    <row r="48" spans="1:6" ht="12.75">
      <c r="A48" s="174"/>
      <c r="B48" s="175"/>
      <c r="C48" s="315" t="s">
        <v>263</v>
      </c>
      <c r="D48" s="294">
        <f>D49+D50+D51</f>
        <v>17338</v>
      </c>
      <c r="E48" s="294">
        <f>E49+E50+E51</f>
        <v>15602</v>
      </c>
      <c r="F48" s="149">
        <f aca="true" t="shared" si="4" ref="F48:F57">+E48*100/D48</f>
        <v>89.9873111085477</v>
      </c>
    </row>
    <row r="49" spans="1:6" ht="12.75">
      <c r="A49" s="241">
        <v>1000215</v>
      </c>
      <c r="B49" s="242"/>
      <c r="C49" s="253" t="s">
        <v>264</v>
      </c>
      <c r="D49" s="152">
        <v>16262</v>
      </c>
      <c r="E49" s="152">
        <v>14636</v>
      </c>
      <c r="F49" s="149">
        <f t="shared" si="4"/>
        <v>90.0012298610257</v>
      </c>
    </row>
    <row r="50" spans="1:6" ht="12.75">
      <c r="A50" s="323" t="s">
        <v>461</v>
      </c>
      <c r="B50" s="324" t="s">
        <v>462</v>
      </c>
      <c r="C50" s="325" t="s">
        <v>463</v>
      </c>
      <c r="D50" s="163">
        <v>589</v>
      </c>
      <c r="E50" s="163">
        <v>527</v>
      </c>
      <c r="F50" s="149">
        <f t="shared" si="4"/>
        <v>89.47368421052632</v>
      </c>
    </row>
    <row r="51" spans="1:6" ht="12.75">
      <c r="A51" s="243">
        <v>1000207</v>
      </c>
      <c r="B51" s="276"/>
      <c r="C51" s="251" t="s">
        <v>265</v>
      </c>
      <c r="D51" s="308">
        <f>+D52+D53+D54+D55+D56</f>
        <v>487</v>
      </c>
      <c r="E51" s="308">
        <f>+E52+E53+E54+E55+E56</f>
        <v>439</v>
      </c>
      <c r="F51" s="149">
        <f t="shared" si="4"/>
        <v>90.14373716632444</v>
      </c>
    </row>
    <row r="52" spans="1:6" ht="12.75">
      <c r="A52" s="150">
        <v>1000207</v>
      </c>
      <c r="B52" s="157" t="s">
        <v>341</v>
      </c>
      <c r="C52" s="158" t="s">
        <v>266</v>
      </c>
      <c r="D52" s="163"/>
      <c r="E52" s="163"/>
      <c r="F52" s="149" t="e">
        <f t="shared" si="4"/>
        <v>#DIV/0!</v>
      </c>
    </row>
    <row r="53" spans="1:6" ht="12.75">
      <c r="A53" s="150">
        <v>1000207</v>
      </c>
      <c r="B53" s="157" t="s">
        <v>341</v>
      </c>
      <c r="C53" s="158" t="s">
        <v>267</v>
      </c>
      <c r="D53" s="163"/>
      <c r="E53" s="163"/>
      <c r="F53" s="149" t="e">
        <f t="shared" si="4"/>
        <v>#DIV/0!</v>
      </c>
    </row>
    <row r="54" spans="1:6" ht="12.75">
      <c r="A54" s="150">
        <v>1000207</v>
      </c>
      <c r="B54" s="157" t="s">
        <v>341</v>
      </c>
      <c r="C54" s="158" t="s">
        <v>268</v>
      </c>
      <c r="D54" s="163"/>
      <c r="E54" s="163"/>
      <c r="F54" s="149" t="e">
        <f t="shared" si="4"/>
        <v>#DIV/0!</v>
      </c>
    </row>
    <row r="55" spans="1:6" ht="12.75">
      <c r="A55" s="241">
        <v>1000207</v>
      </c>
      <c r="B55" s="242" t="s">
        <v>269</v>
      </c>
      <c r="C55" s="253" t="s">
        <v>270</v>
      </c>
      <c r="D55" s="163">
        <v>275</v>
      </c>
      <c r="E55" s="163">
        <v>248</v>
      </c>
      <c r="F55" s="149">
        <f t="shared" si="4"/>
        <v>90.18181818181819</v>
      </c>
    </row>
    <row r="56" spans="1:6" ht="12.75">
      <c r="A56" s="241">
        <v>1000207</v>
      </c>
      <c r="B56" s="242" t="s">
        <v>271</v>
      </c>
      <c r="C56" s="253" t="s">
        <v>272</v>
      </c>
      <c r="D56" s="163">
        <v>212</v>
      </c>
      <c r="E56" s="163">
        <v>191</v>
      </c>
      <c r="F56" s="149">
        <f t="shared" si="4"/>
        <v>90.09433962264151</v>
      </c>
    </row>
    <row r="57" spans="1:6" ht="12.75">
      <c r="A57" s="241"/>
      <c r="B57" s="242"/>
      <c r="C57" s="277" t="s">
        <v>464</v>
      </c>
      <c r="D57" s="278"/>
      <c r="E57" s="278"/>
      <c r="F57" s="149" t="e">
        <f t="shared" si="4"/>
        <v>#DIV/0!</v>
      </c>
    </row>
    <row r="58" spans="1:6" ht="12.75">
      <c r="A58" s="760" t="s">
        <v>465</v>
      </c>
      <c r="B58" s="760"/>
      <c r="C58" s="760"/>
      <c r="D58" s="760"/>
      <c r="E58" s="760"/>
      <c r="F58"/>
    </row>
    <row r="59" spans="1:6" ht="12.75">
      <c r="A59" s="195" t="s">
        <v>466</v>
      </c>
      <c r="B59" s="261"/>
      <c r="C59" s="195"/>
      <c r="D59" s="195"/>
      <c r="F59"/>
    </row>
    <row r="60" spans="3:6" ht="12.75">
      <c r="C60"/>
      <c r="D60"/>
      <c r="E60"/>
      <c r="F60"/>
    </row>
    <row r="61" spans="3:6" ht="12.75">
      <c r="C61"/>
      <c r="D61"/>
      <c r="E61"/>
      <c r="F61"/>
    </row>
    <row r="62" spans="3:6" ht="12.75">
      <c r="C62" s="186" t="s">
        <v>274</v>
      </c>
      <c r="D62" s="186"/>
      <c r="E62" s="186"/>
      <c r="F62" s="326"/>
    </row>
    <row r="63" spans="3:6" ht="12.75">
      <c r="C63" s="188" t="s">
        <v>275</v>
      </c>
      <c r="D63" s="327">
        <f>D4</f>
        <v>8431</v>
      </c>
      <c r="E63" s="327">
        <f>E4</f>
        <v>8036</v>
      </c>
      <c r="F63" s="328">
        <f>+E63*100/D63</f>
        <v>95.31490926343257</v>
      </c>
    </row>
    <row r="64" spans="3:6" ht="12.75">
      <c r="C64" s="188" t="s">
        <v>276</v>
      </c>
      <c r="D64" s="327">
        <f>+D18</f>
        <v>159121</v>
      </c>
      <c r="E64" s="327">
        <f>+E18</f>
        <v>143212</v>
      </c>
      <c r="F64" s="328">
        <f>+E64*100/D64</f>
        <v>90.0019482029399</v>
      </c>
    </row>
    <row r="65" spans="3:6" ht="12.75">
      <c r="C65" s="188" t="s">
        <v>246</v>
      </c>
      <c r="D65" s="327">
        <f>+D33</f>
        <v>157336</v>
      </c>
      <c r="E65" s="327">
        <f>+E33</f>
        <v>141605</v>
      </c>
      <c r="F65" s="328">
        <f>+E65*100/D65</f>
        <v>90.00165251436417</v>
      </c>
    </row>
    <row r="66" spans="3:6" ht="12.75">
      <c r="C66" s="190" t="s">
        <v>263</v>
      </c>
      <c r="D66" s="327">
        <f>D48</f>
        <v>17338</v>
      </c>
      <c r="E66" s="327">
        <f>E48</f>
        <v>15602</v>
      </c>
      <c r="F66" s="328">
        <f>+E66*100/D66</f>
        <v>89.9873111085477</v>
      </c>
    </row>
    <row r="67" spans="3:6" ht="12.75">
      <c r="C67" s="187"/>
      <c r="D67" s="329"/>
      <c r="E67" s="329"/>
      <c r="F67" s="326"/>
    </row>
    <row r="68" spans="3:6" ht="12.75">
      <c r="C68" s="187"/>
      <c r="D68" s="329"/>
      <c r="E68" s="329"/>
      <c r="F68" s="326"/>
    </row>
    <row r="69" spans="3:6" ht="12.75">
      <c r="C69" s="187"/>
      <c r="D69" s="329">
        <f>D63+D64+D65+D66</f>
        <v>342226</v>
      </c>
      <c r="E69" s="329">
        <f>E63+E64+E65+E66</f>
        <v>308455</v>
      </c>
      <c r="F69" s="328">
        <f>+E69*100/D69</f>
        <v>90.13195958226436</v>
      </c>
    </row>
    <row r="70" spans="3:6" ht="12.75">
      <c r="C70" s="187"/>
      <c r="D70" s="329"/>
      <c r="E70" s="329"/>
      <c r="F70" s="330"/>
    </row>
    <row r="71" spans="1:6" ht="12.75">
      <c r="A71" s="331">
        <v>1100023</v>
      </c>
      <c r="B71" s="331"/>
      <c r="C71" s="331" t="s">
        <v>467</v>
      </c>
      <c r="D71" s="329">
        <v>1</v>
      </c>
      <c r="E71" s="329">
        <v>1</v>
      </c>
      <c r="F71" s="330"/>
    </row>
    <row r="72" spans="1:6" ht="12.75">
      <c r="A72" s="331">
        <v>1100031</v>
      </c>
      <c r="B72" s="331"/>
      <c r="C72" s="331" t="s">
        <v>468</v>
      </c>
      <c r="D72" s="329">
        <v>16</v>
      </c>
      <c r="E72" s="329">
        <v>14</v>
      </c>
      <c r="F72" s="330"/>
    </row>
    <row r="73" spans="1:6" ht="12.75">
      <c r="A73" s="331">
        <v>1100049</v>
      </c>
      <c r="B73" s="331"/>
      <c r="C73" s="331" t="s">
        <v>280</v>
      </c>
      <c r="D73" s="329">
        <v>6</v>
      </c>
      <c r="E73" s="329">
        <v>5</v>
      </c>
      <c r="F73" s="330"/>
    </row>
    <row r="74" spans="1:6" ht="12.75">
      <c r="A74" s="331">
        <v>1000033</v>
      </c>
      <c r="B74" s="331"/>
      <c r="C74" s="331" t="s">
        <v>277</v>
      </c>
      <c r="D74" s="329">
        <v>5</v>
      </c>
      <c r="E74" s="329">
        <v>5</v>
      </c>
      <c r="F74" s="330"/>
    </row>
    <row r="75" spans="1:6" ht="12.75">
      <c r="A75" s="331">
        <v>1000041</v>
      </c>
      <c r="B75" s="331"/>
      <c r="C75" s="331" t="s">
        <v>469</v>
      </c>
      <c r="D75" s="329">
        <v>10</v>
      </c>
      <c r="E75" s="329">
        <v>9</v>
      </c>
      <c r="F75" s="330"/>
    </row>
    <row r="76" spans="1:6" ht="12.75">
      <c r="A76" s="331">
        <v>1100080</v>
      </c>
      <c r="B76" s="331"/>
      <c r="C76" s="331" t="s">
        <v>470</v>
      </c>
      <c r="D76" s="329">
        <v>23</v>
      </c>
      <c r="E76" s="329">
        <v>21</v>
      </c>
      <c r="F76" s="330"/>
    </row>
    <row r="77" spans="1:6" ht="12.75">
      <c r="A77" s="331">
        <v>1100064</v>
      </c>
      <c r="B77" s="331"/>
      <c r="C77" s="331" t="s">
        <v>471</v>
      </c>
      <c r="D77" s="329">
        <v>97</v>
      </c>
      <c r="E77" s="329">
        <v>87</v>
      </c>
      <c r="F77" s="330"/>
    </row>
    <row r="78" spans="1:6" ht="12.75">
      <c r="A78" s="331">
        <v>1100072</v>
      </c>
      <c r="B78" s="331"/>
      <c r="C78" s="331" t="s">
        <v>472</v>
      </c>
      <c r="D78" s="329">
        <v>30</v>
      </c>
      <c r="E78" s="329">
        <v>27</v>
      </c>
      <c r="F78" s="330"/>
    </row>
    <row r="79" spans="1:6" ht="12.75">
      <c r="A79" s="331">
        <v>1100015</v>
      </c>
      <c r="B79" s="331"/>
      <c r="C79" s="331" t="s">
        <v>473</v>
      </c>
      <c r="D79" s="329">
        <v>3</v>
      </c>
      <c r="E79" s="329">
        <v>3</v>
      </c>
      <c r="F79" s="330"/>
    </row>
    <row r="80" spans="1:6" ht="12.75">
      <c r="A80" s="331">
        <v>1000082</v>
      </c>
      <c r="B80" s="331"/>
      <c r="C80" s="331" t="s">
        <v>474</v>
      </c>
      <c r="D80" s="329">
        <v>1</v>
      </c>
      <c r="E80" s="329">
        <v>1</v>
      </c>
      <c r="F80" s="330"/>
    </row>
    <row r="81" spans="1:6" ht="12.75">
      <c r="A81" s="331">
        <v>1700061</v>
      </c>
      <c r="B81" s="331"/>
      <c r="C81" s="331" t="s">
        <v>475</v>
      </c>
      <c r="D81" s="329">
        <v>29</v>
      </c>
      <c r="E81" s="329">
        <v>26</v>
      </c>
      <c r="F81" s="330"/>
    </row>
    <row r="82" spans="1:6" ht="12.75">
      <c r="A82" s="331">
        <v>1000090</v>
      </c>
      <c r="B82" s="331"/>
      <c r="C82" s="331" t="s">
        <v>476</v>
      </c>
      <c r="D82" s="329">
        <v>3</v>
      </c>
      <c r="E82" s="329">
        <v>3</v>
      </c>
      <c r="F82" s="330"/>
    </row>
    <row r="83" spans="1:6" ht="12.75">
      <c r="A83" s="331">
        <v>1000108</v>
      </c>
      <c r="B83" s="331"/>
      <c r="C83" s="331" t="s">
        <v>477</v>
      </c>
      <c r="D83" s="329">
        <v>7</v>
      </c>
      <c r="E83" s="329">
        <v>6</v>
      </c>
      <c r="F83" s="330"/>
    </row>
    <row r="84" spans="1:6" ht="12.75">
      <c r="A84" s="331">
        <v>1000231</v>
      </c>
      <c r="B84" s="331"/>
      <c r="C84" s="331" t="s">
        <v>478</v>
      </c>
      <c r="D84" s="329">
        <v>346</v>
      </c>
      <c r="E84" s="329">
        <v>311</v>
      </c>
      <c r="F84" s="330"/>
    </row>
    <row r="85" spans="1:6" ht="12.75">
      <c r="A85" s="331">
        <v>1500024</v>
      </c>
      <c r="B85" s="331"/>
      <c r="C85" s="331" t="s">
        <v>479</v>
      </c>
      <c r="D85" s="329">
        <v>90</v>
      </c>
      <c r="E85" s="329">
        <v>81</v>
      </c>
      <c r="F85" s="330"/>
    </row>
    <row r="86" spans="1:6" ht="12.75">
      <c r="A86" s="331">
        <v>1500032</v>
      </c>
      <c r="B86" s="331"/>
      <c r="C86" s="331" t="s">
        <v>480</v>
      </c>
      <c r="D86" s="329">
        <v>1</v>
      </c>
      <c r="E86" s="329">
        <v>1</v>
      </c>
      <c r="F86" s="330"/>
    </row>
    <row r="87" spans="1:6" ht="12.75">
      <c r="A87" s="332">
        <v>1300040</v>
      </c>
      <c r="B87" s="333"/>
      <c r="C87" s="186" t="s">
        <v>481</v>
      </c>
      <c r="D87" s="329">
        <v>116</v>
      </c>
      <c r="E87" s="329">
        <v>104</v>
      </c>
      <c r="F87" s="330"/>
    </row>
    <row r="88" spans="1:6" ht="25.5">
      <c r="A88" s="332">
        <v>2200131</v>
      </c>
      <c r="B88" s="333"/>
      <c r="C88" s="334" t="s">
        <v>482</v>
      </c>
      <c r="D88" s="194">
        <v>37</v>
      </c>
      <c r="E88" s="194">
        <v>33</v>
      </c>
      <c r="F88" s="330"/>
    </row>
    <row r="89" spans="1:6" ht="12.75">
      <c r="A89" s="335"/>
      <c r="C89" s="194" t="s">
        <v>283</v>
      </c>
      <c r="D89" s="194">
        <f>SUM(D71:D88)+4</f>
        <v>825</v>
      </c>
      <c r="E89" s="194">
        <f>SUM(E71:E88)</f>
        <v>738</v>
      </c>
      <c r="F89" s="194"/>
    </row>
    <row r="90" spans="1:6" ht="12.75">
      <c r="A90" s="335"/>
      <c r="C90" s="194"/>
      <c r="D90" s="194"/>
      <c r="E90" s="194"/>
      <c r="F90" s="194"/>
    </row>
    <row r="91" spans="1:6" ht="12.75">
      <c r="A91" s="335"/>
      <c r="C91" s="195" t="s">
        <v>284</v>
      </c>
      <c r="D91" s="195">
        <f>+D69+D89</f>
        <v>343051</v>
      </c>
      <c r="E91" s="195">
        <f>+E69+E89</f>
        <v>309193</v>
      </c>
      <c r="F91" s="196">
        <f>+E91*100/D91</f>
        <v>90.13033047564356</v>
      </c>
    </row>
  </sheetData>
  <sheetProtection selectLockedCells="1" selectUnlockedCells="1"/>
  <mergeCells count="1">
    <mergeCell ref="A58:E58"/>
  </mergeCells>
  <printOptions/>
  <pageMargins left="0.25" right="0.25" top="0.75" bottom="0.75" header="0.3" footer="0.3"/>
  <pageSetup horizontalDpi="300" verticalDpi="3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H30" sqref="H30"/>
    </sheetView>
  </sheetViews>
  <sheetFormatPr defaultColWidth="9.140625" defaultRowHeight="12.75"/>
  <cols>
    <col min="1" max="1" width="9.140625" style="134" customWidth="1"/>
    <col min="2" max="2" width="9.140625" style="197" customWidth="1"/>
    <col min="3" max="3" width="49.140625" style="134" customWidth="1"/>
    <col min="4" max="4" width="9.57421875" style="134" customWidth="1"/>
    <col min="5" max="9" width="9.140625" style="134" customWidth="1"/>
    <col min="10" max="10" width="7.8515625" style="134" customWidth="1"/>
    <col min="11" max="16384" width="9.140625" style="134" customWidth="1"/>
  </cols>
  <sheetData>
    <row r="1" spans="1:4" ht="12.75">
      <c r="A1" s="336" t="s">
        <v>15</v>
      </c>
      <c r="B1" s="337"/>
      <c r="C1" s="203"/>
      <c r="D1" s="137" t="s">
        <v>84</v>
      </c>
    </row>
    <row r="2" spans="1:5" ht="12.75">
      <c r="A2" s="336"/>
      <c r="B2" s="337"/>
      <c r="C2" s="203"/>
      <c r="D2" s="137"/>
      <c r="E2" s="140" t="s">
        <v>483</v>
      </c>
    </row>
    <row r="3" spans="1:6" ht="30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 customHeight="1">
      <c r="A4" s="250"/>
      <c r="B4" s="167"/>
      <c r="C4" s="147" t="s">
        <v>214</v>
      </c>
      <c r="D4" s="250">
        <f>SUM(D5:D12)</f>
        <v>0</v>
      </c>
      <c r="E4" s="250">
        <f>SUM(E5:E12)</f>
        <v>0</v>
      </c>
      <c r="F4" s="149" t="e">
        <f aca="true" t="shared" si="0" ref="F4:F12">+E4*100/D4</f>
        <v>#DIV/0!</v>
      </c>
    </row>
    <row r="5" spans="1:6" ht="12.75">
      <c r="A5" s="150">
        <v>1200013</v>
      </c>
      <c r="B5" s="142"/>
      <c r="C5" s="151" t="s">
        <v>484</v>
      </c>
      <c r="D5" s="150"/>
      <c r="E5" s="150"/>
      <c r="F5" s="149" t="e">
        <f t="shared" si="0"/>
        <v>#DIV/0!</v>
      </c>
    </row>
    <row r="6" spans="1:6" ht="25.5">
      <c r="A6" s="150">
        <v>1300047</v>
      </c>
      <c r="B6" s="142"/>
      <c r="C6" s="227" t="s">
        <v>387</v>
      </c>
      <c r="D6" s="163"/>
      <c r="E6" s="163"/>
      <c r="F6" s="149" t="e">
        <f t="shared" si="0"/>
        <v>#DIV/0!</v>
      </c>
    </row>
    <row r="7" spans="1:6" ht="12.75">
      <c r="A7" s="150">
        <v>1200088</v>
      </c>
      <c r="B7" s="142"/>
      <c r="C7" s="227" t="s">
        <v>430</v>
      </c>
      <c r="D7" s="298"/>
      <c r="E7" s="298"/>
      <c r="F7" s="149" t="e">
        <f t="shared" si="0"/>
        <v>#DIV/0!</v>
      </c>
    </row>
    <row r="8" spans="1:6" ht="12.75">
      <c r="A8" s="323">
        <v>1200062</v>
      </c>
      <c r="B8" s="338"/>
      <c r="C8" s="310" t="s">
        <v>431</v>
      </c>
      <c r="D8" s="298"/>
      <c r="E8" s="298"/>
      <c r="F8" s="149" t="e">
        <f t="shared" si="0"/>
        <v>#DIV/0!</v>
      </c>
    </row>
    <row r="9" spans="1:6" ht="12.75">
      <c r="A9" s="181">
        <v>1200070</v>
      </c>
      <c r="B9" s="338"/>
      <c r="C9" s="310" t="s">
        <v>433</v>
      </c>
      <c r="D9" s="298"/>
      <c r="E9" s="298"/>
      <c r="F9" s="149" t="e">
        <f t="shared" si="0"/>
        <v>#DIV/0!</v>
      </c>
    </row>
    <row r="10" spans="1:6" ht="12.75">
      <c r="A10" s="181" t="s">
        <v>436</v>
      </c>
      <c r="B10" s="182"/>
      <c r="C10" s="297" t="s">
        <v>485</v>
      </c>
      <c r="D10" s="298"/>
      <c r="E10" s="298"/>
      <c r="F10" s="149" t="e">
        <f t="shared" si="0"/>
        <v>#DIV/0!</v>
      </c>
    </row>
    <row r="11" spans="1:6" ht="12.75">
      <c r="A11" s="181" t="s">
        <v>436</v>
      </c>
      <c r="B11" s="273" t="s">
        <v>376</v>
      </c>
      <c r="C11" s="297" t="s">
        <v>485</v>
      </c>
      <c r="D11" s="298"/>
      <c r="E11" s="298"/>
      <c r="F11" s="149" t="e">
        <f t="shared" si="0"/>
        <v>#DIV/0!</v>
      </c>
    </row>
    <row r="12" spans="1:6" ht="12.75">
      <c r="A12" s="150" t="s">
        <v>326</v>
      </c>
      <c r="B12" s="142"/>
      <c r="C12" s="297" t="s">
        <v>438</v>
      </c>
      <c r="D12" s="163"/>
      <c r="E12" s="163"/>
      <c r="F12" s="149" t="e">
        <f t="shared" si="0"/>
        <v>#DIV/0!</v>
      </c>
    </row>
    <row r="13" spans="1:6" ht="12.75">
      <c r="A13" s="316" t="s">
        <v>281</v>
      </c>
      <c r="B13" s="182"/>
      <c r="C13" s="317" t="s">
        <v>453</v>
      </c>
      <c r="D13" s="339"/>
      <c r="E13" s="339"/>
      <c r="F13" s="149">
        <f>+E14*100/D14</f>
        <v>79.96832937450515</v>
      </c>
    </row>
    <row r="14" spans="1:6" ht="12.75">
      <c r="A14" s="166"/>
      <c r="B14" s="167"/>
      <c r="C14" s="226" t="s">
        <v>263</v>
      </c>
      <c r="D14" s="254">
        <f>D15+D16+D17</f>
        <v>1263</v>
      </c>
      <c r="E14" s="254">
        <f>E15+E16+E17</f>
        <v>1010</v>
      </c>
      <c r="F14" s="149">
        <f>+E14*100/D14</f>
        <v>79.96832937450515</v>
      </c>
    </row>
    <row r="15" spans="1:6" ht="12.75">
      <c r="A15" s="241">
        <v>1000215</v>
      </c>
      <c r="B15" s="242"/>
      <c r="C15" s="253" t="s">
        <v>264</v>
      </c>
      <c r="D15" s="340">
        <v>1118</v>
      </c>
      <c r="E15" s="340">
        <v>894</v>
      </c>
      <c r="F15" s="149">
        <f>+E15*100/D15</f>
        <v>79.96422182468694</v>
      </c>
    </row>
    <row r="16" spans="1:6" ht="12.75">
      <c r="A16" s="241" t="s">
        <v>406</v>
      </c>
      <c r="B16" s="324" t="s">
        <v>462</v>
      </c>
      <c r="C16" s="253" t="s">
        <v>463</v>
      </c>
      <c r="D16" s="339"/>
      <c r="E16" s="339"/>
      <c r="F16" s="149">
        <f>+E17*100/D17</f>
        <v>80</v>
      </c>
    </row>
    <row r="17" spans="1:6" ht="29.25" customHeight="1">
      <c r="A17" s="341">
        <v>1000207</v>
      </c>
      <c r="B17" s="342"/>
      <c r="C17" s="343" t="s">
        <v>265</v>
      </c>
      <c r="D17" s="344">
        <f>SUM(D18:D23)</f>
        <v>145</v>
      </c>
      <c r="E17" s="344">
        <f>SUM(E18:E23)</f>
        <v>116</v>
      </c>
      <c r="F17" s="149">
        <f aca="true" t="shared" si="1" ref="F17:F23">+E17*100/D17</f>
        <v>80</v>
      </c>
    </row>
    <row r="18" spans="1:6" ht="25.5">
      <c r="A18" s="241">
        <v>1000207</v>
      </c>
      <c r="B18" s="242" t="s">
        <v>215</v>
      </c>
      <c r="C18" s="151" t="s">
        <v>486</v>
      </c>
      <c r="D18" s="340">
        <v>0</v>
      </c>
      <c r="E18" s="340">
        <v>0</v>
      </c>
      <c r="F18" s="149" t="e">
        <f t="shared" si="1"/>
        <v>#DIV/0!</v>
      </c>
    </row>
    <row r="19" spans="1:6" ht="12.75">
      <c r="A19" s="150">
        <v>1000207</v>
      </c>
      <c r="B19" s="165" t="s">
        <v>341</v>
      </c>
      <c r="C19" s="151" t="s">
        <v>266</v>
      </c>
      <c r="D19" s="340">
        <v>0</v>
      </c>
      <c r="E19" s="340">
        <v>0</v>
      </c>
      <c r="F19" s="149" t="e">
        <f t="shared" si="1"/>
        <v>#DIV/0!</v>
      </c>
    </row>
    <row r="20" spans="1:6" ht="12.75">
      <c r="A20" s="150">
        <v>1000207</v>
      </c>
      <c r="B20" s="165" t="s">
        <v>341</v>
      </c>
      <c r="C20" s="151" t="s">
        <v>267</v>
      </c>
      <c r="D20" s="340">
        <v>0</v>
      </c>
      <c r="E20" s="340">
        <v>0</v>
      </c>
      <c r="F20" s="149" t="e">
        <f t="shared" si="1"/>
        <v>#DIV/0!</v>
      </c>
    </row>
    <row r="21" spans="1:6" ht="12.75">
      <c r="A21" s="150">
        <v>1000207</v>
      </c>
      <c r="B21" s="165" t="s">
        <v>341</v>
      </c>
      <c r="C21" s="151" t="s">
        <v>268</v>
      </c>
      <c r="D21" s="340">
        <v>0</v>
      </c>
      <c r="E21" s="340">
        <v>0</v>
      </c>
      <c r="F21" s="149" t="e">
        <f t="shared" si="1"/>
        <v>#DIV/0!</v>
      </c>
    </row>
    <row r="22" spans="1:6" ht="12.75">
      <c r="A22" s="241">
        <v>1000207</v>
      </c>
      <c r="B22" s="242" t="s">
        <v>269</v>
      </c>
      <c r="C22" s="253" t="s">
        <v>270</v>
      </c>
      <c r="D22" s="340">
        <v>114</v>
      </c>
      <c r="E22" s="340">
        <v>91</v>
      </c>
      <c r="F22" s="149">
        <f t="shared" si="1"/>
        <v>79.82456140350877</v>
      </c>
    </row>
    <row r="23" spans="1:6" ht="12.75">
      <c r="A23" s="241">
        <v>1000207</v>
      </c>
      <c r="B23" s="242" t="s">
        <v>271</v>
      </c>
      <c r="C23" s="253" t="s">
        <v>272</v>
      </c>
      <c r="D23" s="340">
        <v>31</v>
      </c>
      <c r="E23" s="340">
        <v>25</v>
      </c>
      <c r="F23" s="149">
        <f t="shared" si="1"/>
        <v>80.64516129032258</v>
      </c>
    </row>
    <row r="24" spans="1:3" ht="12.75">
      <c r="A24" s="225" t="s">
        <v>487</v>
      </c>
      <c r="B24" s="264"/>
      <c r="C24" s="225"/>
    </row>
    <row r="27" spans="3:6" ht="12.75">
      <c r="C27" s="345" t="s">
        <v>488</v>
      </c>
      <c r="D27" s="346">
        <f>D4</f>
        <v>0</v>
      </c>
      <c r="E27" s="346">
        <f>E4</f>
        <v>0</v>
      </c>
      <c r="F27" s="347" t="e">
        <f>+E27*100/D27</f>
        <v>#DIV/0!</v>
      </c>
    </row>
    <row r="28" spans="3:6" ht="12.75">
      <c r="C28" s="216" t="s">
        <v>246</v>
      </c>
      <c r="D28" s="346">
        <f>D13</f>
        <v>0</v>
      </c>
      <c r="E28" s="346">
        <f>E13</f>
        <v>0</v>
      </c>
      <c r="F28" s="347" t="e">
        <f>+E28*100/D28</f>
        <v>#DIV/0!</v>
      </c>
    </row>
    <row r="29" spans="3:6" ht="12.75">
      <c r="C29" s="216" t="s">
        <v>263</v>
      </c>
      <c r="D29" s="346">
        <f>+D14</f>
        <v>1263</v>
      </c>
      <c r="E29" s="346">
        <f>+E14</f>
        <v>1010</v>
      </c>
      <c r="F29" s="347">
        <f>+E29*100/D29</f>
        <v>79.96832937450515</v>
      </c>
    </row>
    <row r="30" spans="4:6" ht="12.75">
      <c r="D30" s="348"/>
      <c r="E30" s="348"/>
      <c r="F30" s="349"/>
    </row>
    <row r="31" spans="4:6" ht="12.75" customHeight="1">
      <c r="D31" s="348"/>
      <c r="E31" s="348"/>
      <c r="F31" s="349"/>
    </row>
    <row r="32" spans="3:6" ht="12.75">
      <c r="C32" s="134" t="s">
        <v>489</v>
      </c>
      <c r="D32" s="350">
        <f>D27+D28+D29</f>
        <v>1263</v>
      </c>
      <c r="E32" s="350">
        <f>E27+E28+E29</f>
        <v>1010</v>
      </c>
      <c r="F32" s="351">
        <f>+E32*100/D32</f>
        <v>79.96832937450515</v>
      </c>
    </row>
    <row r="34" spans="3:5" ht="12.75">
      <c r="C34" s="352" t="s">
        <v>490</v>
      </c>
      <c r="D34" s="262">
        <f>D47</f>
        <v>844</v>
      </c>
      <c r="E34" s="262">
        <f>E47</f>
        <v>760</v>
      </c>
    </row>
    <row r="36" spans="3:6" ht="12.75">
      <c r="C36" t="s">
        <v>491</v>
      </c>
      <c r="D36" s="134">
        <f>D32+D34</f>
        <v>2107</v>
      </c>
      <c r="E36" s="134">
        <f>E32+E34</f>
        <v>1770</v>
      </c>
      <c r="F36" s="218">
        <f>+E36*100/D36</f>
        <v>84.00569530137636</v>
      </c>
    </row>
    <row r="37" ht="20.25" customHeight="1"/>
    <row r="38" spans="1:6" ht="14.25" customHeight="1">
      <c r="A38"/>
      <c r="B38"/>
      <c r="C38" s="222" t="s">
        <v>492</v>
      </c>
      <c r="D38" s="761" t="s">
        <v>493</v>
      </c>
      <c r="E38" s="761"/>
      <c r="F38" s="761"/>
    </row>
    <row r="39" spans="1:5" ht="12.75">
      <c r="A39"/>
      <c r="B39"/>
      <c r="C39"/>
      <c r="D39"/>
      <c r="E39"/>
    </row>
    <row r="40" spans="1:6" ht="38.25">
      <c r="A40" s="353" t="s">
        <v>209</v>
      </c>
      <c r="B40" s="354" t="s">
        <v>210</v>
      </c>
      <c r="C40" s="355" t="s">
        <v>211</v>
      </c>
      <c r="D40" s="144" t="s">
        <v>212</v>
      </c>
      <c r="E40" s="143" t="s">
        <v>1738</v>
      </c>
      <c r="F40" s="141" t="s">
        <v>213</v>
      </c>
    </row>
    <row r="41" spans="1:6" ht="12.75">
      <c r="A41" s="356"/>
      <c r="B41" s="357"/>
      <c r="C41" s="358" t="s">
        <v>494</v>
      </c>
      <c r="D41" s="359">
        <f>SUM(D42:D43)</f>
        <v>844</v>
      </c>
      <c r="E41" s="359">
        <f>SUM(E42:E43)</f>
        <v>760</v>
      </c>
      <c r="F41" s="149">
        <f>+E41*100/D41</f>
        <v>90.04739336492891</v>
      </c>
    </row>
    <row r="42" spans="1:6" ht="12.75">
      <c r="A42" s="360">
        <v>1000215</v>
      </c>
      <c r="B42" s="361"/>
      <c r="C42" s="362" t="s">
        <v>264</v>
      </c>
      <c r="D42" s="363">
        <v>422</v>
      </c>
      <c r="E42" s="363">
        <v>380</v>
      </c>
      <c r="F42" s="149">
        <f>+E42*100/D42</f>
        <v>90.04739336492891</v>
      </c>
    </row>
    <row r="43" spans="1:6" ht="12.75">
      <c r="A43" s="364">
        <v>1000207</v>
      </c>
      <c r="B43" s="365"/>
      <c r="C43" s="366" t="s">
        <v>265</v>
      </c>
      <c r="D43" s="367">
        <f>SUM(D44:D45)</f>
        <v>422</v>
      </c>
      <c r="E43" s="367">
        <f>SUM(E44:E45)</f>
        <v>380</v>
      </c>
      <c r="F43" s="149">
        <f>+E43*100/D43</f>
        <v>90.04739336492891</v>
      </c>
    </row>
    <row r="44" spans="1:6" ht="12.75">
      <c r="A44" s="360">
        <v>1000207</v>
      </c>
      <c r="B44" s="361" t="s">
        <v>269</v>
      </c>
      <c r="C44" s="362" t="s">
        <v>270</v>
      </c>
      <c r="D44" s="363">
        <v>271</v>
      </c>
      <c r="E44" s="363">
        <v>244</v>
      </c>
      <c r="F44" s="149">
        <f>+E44*100/D44</f>
        <v>90.03690036900369</v>
      </c>
    </row>
    <row r="45" spans="1:6" ht="12.75">
      <c r="A45" s="368">
        <v>1000207</v>
      </c>
      <c r="B45" s="369" t="s">
        <v>271</v>
      </c>
      <c r="C45" s="370" t="s">
        <v>272</v>
      </c>
      <c r="D45" s="363">
        <v>151</v>
      </c>
      <c r="E45" s="363">
        <v>136</v>
      </c>
      <c r="F45" s="149">
        <f>+E45*100/D45</f>
        <v>90.06622516556291</v>
      </c>
    </row>
    <row r="47" spans="4:5" ht="12.75">
      <c r="D47" s="371">
        <f>D41</f>
        <v>844</v>
      </c>
      <c r="E47" s="371">
        <f>E41</f>
        <v>760</v>
      </c>
    </row>
  </sheetData>
  <sheetProtection selectLockedCells="1" selectUnlockedCells="1"/>
  <mergeCells count="1">
    <mergeCell ref="D38:F38"/>
  </mergeCells>
  <printOptions/>
  <pageMargins left="0.25" right="0.25" top="0.75" bottom="0.75" header="0.3" footer="0.3"/>
  <pageSetup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selection activeCell="H55" sqref="H55"/>
    </sheetView>
  </sheetViews>
  <sheetFormatPr defaultColWidth="9.140625" defaultRowHeight="12.75"/>
  <cols>
    <col min="1" max="1" width="9.140625" style="372" customWidth="1"/>
    <col min="2" max="2" width="9.140625" style="197" customWidth="1"/>
    <col min="3" max="3" width="53.7109375" style="134" customWidth="1"/>
    <col min="4" max="9" width="9.140625" style="134" customWidth="1"/>
    <col min="10" max="10" width="9.57421875" style="134" customWidth="1"/>
    <col min="11" max="16384" width="9.140625" style="134" customWidth="1"/>
  </cols>
  <sheetData>
    <row r="1" spans="1:4" ht="15.75" customHeight="1">
      <c r="A1" s="373"/>
      <c r="B1" s="288"/>
      <c r="C1" s="137"/>
      <c r="D1" s="137" t="s">
        <v>84</v>
      </c>
    </row>
    <row r="2" spans="1:4" ht="15.75" customHeight="1">
      <c r="A2" s="373"/>
      <c r="B2" s="288" t="s">
        <v>17</v>
      </c>
      <c r="C2" s="137"/>
      <c r="D2" s="137"/>
    </row>
    <row r="3" spans="1:5" ht="12.75">
      <c r="A3" s="374"/>
      <c r="B3" s="290"/>
      <c r="C3" s="137"/>
      <c r="D3" s="137"/>
      <c r="E3" s="140" t="s">
        <v>495</v>
      </c>
    </row>
    <row r="4" spans="1:6" s="291" customFormat="1" ht="32.25" customHeight="1">
      <c r="A4" s="141" t="s">
        <v>209</v>
      </c>
      <c r="B4" s="142" t="s">
        <v>210</v>
      </c>
      <c r="C4" s="150" t="s">
        <v>211</v>
      </c>
      <c r="D4" s="144" t="s">
        <v>212</v>
      </c>
      <c r="E4" s="143" t="s">
        <v>1738</v>
      </c>
      <c r="F4" s="141" t="s">
        <v>213</v>
      </c>
    </row>
    <row r="5" spans="1:10" s="291" customFormat="1" ht="12.75" customHeight="1">
      <c r="A5" s="375"/>
      <c r="B5" s="376"/>
      <c r="C5" s="176" t="s">
        <v>496</v>
      </c>
      <c r="D5" s="176">
        <f>SUM(D6:D18)</f>
        <v>7348</v>
      </c>
      <c r="E5" s="176">
        <f>SUM(E6:E18)</f>
        <v>5879</v>
      </c>
      <c r="F5" s="149">
        <f aca="true" t="shared" si="0" ref="F5:F32">+E5*100/D5</f>
        <v>80.0081654872074</v>
      </c>
      <c r="H5" s="134"/>
      <c r="I5" s="134"/>
      <c r="J5" s="134"/>
    </row>
    <row r="6" spans="1:10" s="291" customFormat="1" ht="16.5" customHeight="1">
      <c r="A6" s="150">
        <v>1200039</v>
      </c>
      <c r="B6" s="142" t="s">
        <v>215</v>
      </c>
      <c r="C6" s="151" t="s">
        <v>420</v>
      </c>
      <c r="D6" s="298">
        <v>2371</v>
      </c>
      <c r="E6" s="298">
        <v>1897</v>
      </c>
      <c r="F6" s="149">
        <f t="shared" si="0"/>
        <v>80.00843525938423</v>
      </c>
      <c r="H6" s="134"/>
      <c r="I6" s="134"/>
      <c r="J6" s="134"/>
    </row>
    <row r="7" spans="1:10" s="291" customFormat="1" ht="12.75" customHeight="1">
      <c r="A7" s="156">
        <v>1200039</v>
      </c>
      <c r="B7" s="377" t="s">
        <v>341</v>
      </c>
      <c r="C7" s="158" t="s">
        <v>497</v>
      </c>
      <c r="D7" s="378"/>
      <c r="E7" s="378"/>
      <c r="F7" s="149" t="e">
        <f t="shared" si="0"/>
        <v>#DIV/0!</v>
      </c>
      <c r="H7" s="134"/>
      <c r="I7" s="134"/>
      <c r="J7" s="134"/>
    </row>
    <row r="8" spans="1:10" s="291" customFormat="1" ht="15" customHeight="1">
      <c r="A8" s="150">
        <v>1200047</v>
      </c>
      <c r="B8" s="142" t="s">
        <v>215</v>
      </c>
      <c r="C8" s="151" t="s">
        <v>444</v>
      </c>
      <c r="D8" s="378">
        <v>3977</v>
      </c>
      <c r="E8" s="378">
        <v>3182</v>
      </c>
      <c r="F8" s="149">
        <f t="shared" si="0"/>
        <v>80.01005783253709</v>
      </c>
      <c r="H8" s="134"/>
      <c r="I8" s="134"/>
      <c r="J8" s="134"/>
    </row>
    <row r="9" spans="1:10" s="291" customFormat="1" ht="12.75" customHeight="1">
      <c r="A9" s="156">
        <v>1200047</v>
      </c>
      <c r="B9" s="377" t="s">
        <v>341</v>
      </c>
      <c r="C9" s="158" t="s">
        <v>498</v>
      </c>
      <c r="D9" s="378"/>
      <c r="E9" s="378"/>
      <c r="F9" s="149" t="e">
        <f t="shared" si="0"/>
        <v>#DIV/0!</v>
      </c>
      <c r="H9" s="134"/>
      <c r="I9" s="134"/>
      <c r="J9" s="134"/>
    </row>
    <row r="10" spans="1:10" s="291" customFormat="1" ht="17.25" customHeight="1">
      <c r="A10" s="150" t="s">
        <v>423</v>
      </c>
      <c r="B10" s="142" t="s">
        <v>215</v>
      </c>
      <c r="C10" s="151" t="s">
        <v>446</v>
      </c>
      <c r="D10" s="378"/>
      <c r="E10" s="378"/>
      <c r="F10" s="149" t="e">
        <f t="shared" si="0"/>
        <v>#DIV/0!</v>
      </c>
      <c r="H10" s="134"/>
      <c r="I10" s="134"/>
      <c r="J10" s="134"/>
    </row>
    <row r="11" spans="1:10" s="291" customFormat="1" ht="28.5" customHeight="1">
      <c r="A11" s="156" t="s">
        <v>423</v>
      </c>
      <c r="B11" s="377" t="s">
        <v>341</v>
      </c>
      <c r="C11" s="158" t="s">
        <v>499</v>
      </c>
      <c r="D11" s="378"/>
      <c r="E11" s="378"/>
      <c r="F11" s="149" t="e">
        <f t="shared" si="0"/>
        <v>#DIV/0!</v>
      </c>
      <c r="H11" s="134"/>
      <c r="I11" s="134"/>
      <c r="J11" s="134"/>
    </row>
    <row r="12" spans="1:10" s="291" customFormat="1" ht="12.75" customHeight="1">
      <c r="A12" s="150">
        <v>1100064</v>
      </c>
      <c r="B12" s="142" t="s">
        <v>215</v>
      </c>
      <c r="C12" s="151" t="s">
        <v>500</v>
      </c>
      <c r="D12" s="378"/>
      <c r="E12" s="378"/>
      <c r="F12" s="149" t="e">
        <f t="shared" si="0"/>
        <v>#DIV/0!</v>
      </c>
      <c r="H12" s="134"/>
      <c r="I12" s="134"/>
      <c r="J12" s="134"/>
    </row>
    <row r="13" spans="1:10" s="291" customFormat="1" ht="12.75" customHeight="1">
      <c r="A13" s="150">
        <v>1100072</v>
      </c>
      <c r="B13" s="142" t="s">
        <v>215</v>
      </c>
      <c r="C13" s="151" t="s">
        <v>501</v>
      </c>
      <c r="D13" s="378"/>
      <c r="E13" s="378"/>
      <c r="F13" s="149" t="e">
        <f t="shared" si="0"/>
        <v>#DIV/0!</v>
      </c>
      <c r="H13" s="134"/>
      <c r="I13" s="134"/>
      <c r="J13" s="134"/>
    </row>
    <row r="14" spans="1:10" s="291" customFormat="1" ht="12.75" customHeight="1">
      <c r="A14" s="150">
        <v>1000017</v>
      </c>
      <c r="B14" s="142" t="s">
        <v>215</v>
      </c>
      <c r="C14" s="151" t="s">
        <v>502</v>
      </c>
      <c r="D14" s="378">
        <v>664</v>
      </c>
      <c r="E14" s="378">
        <v>531</v>
      </c>
      <c r="F14" s="149">
        <f t="shared" si="0"/>
        <v>79.96987951807229</v>
      </c>
      <c r="H14" s="134"/>
      <c r="I14" s="134"/>
      <c r="J14" s="134"/>
    </row>
    <row r="15" spans="1:10" s="291" customFormat="1" ht="12.75" customHeight="1">
      <c r="A15" s="156">
        <v>1000017</v>
      </c>
      <c r="B15" s="377" t="s">
        <v>341</v>
      </c>
      <c r="C15" s="158" t="s">
        <v>503</v>
      </c>
      <c r="D15" s="378"/>
      <c r="E15" s="378"/>
      <c r="F15" s="149" t="e">
        <f t="shared" si="0"/>
        <v>#DIV/0!</v>
      </c>
      <c r="H15" s="134"/>
      <c r="I15" s="134"/>
      <c r="J15" s="134"/>
    </row>
    <row r="16" spans="1:10" s="291" customFormat="1" ht="12.75" customHeight="1">
      <c r="A16" s="150">
        <v>1200056</v>
      </c>
      <c r="B16" s="142" t="s">
        <v>215</v>
      </c>
      <c r="C16" s="151" t="s">
        <v>240</v>
      </c>
      <c r="D16" s="378">
        <v>234</v>
      </c>
      <c r="E16" s="378">
        <v>187</v>
      </c>
      <c r="F16" s="149">
        <f t="shared" si="0"/>
        <v>79.91452991452991</v>
      </c>
      <c r="H16" s="134"/>
      <c r="I16" s="134"/>
      <c r="J16" s="134"/>
    </row>
    <row r="17" spans="1:10" s="291" customFormat="1" ht="12.75" customHeight="1">
      <c r="A17" s="150">
        <v>1000025</v>
      </c>
      <c r="B17" s="142" t="s">
        <v>215</v>
      </c>
      <c r="C17" s="151" t="s">
        <v>504</v>
      </c>
      <c r="D17" s="269">
        <v>102</v>
      </c>
      <c r="E17" s="269">
        <v>82</v>
      </c>
      <c r="F17" s="149">
        <f t="shared" si="0"/>
        <v>80.3921568627451</v>
      </c>
      <c r="H17" s="134"/>
      <c r="I17" s="134"/>
      <c r="J17" s="134"/>
    </row>
    <row r="18" spans="1:10" s="291" customFormat="1" ht="12.75" customHeight="1">
      <c r="A18" s="150">
        <v>1200055</v>
      </c>
      <c r="B18" s="142" t="s">
        <v>215</v>
      </c>
      <c r="C18" s="151" t="s">
        <v>238</v>
      </c>
      <c r="D18" s="378"/>
      <c r="E18" s="378"/>
      <c r="F18" s="149" t="e">
        <f t="shared" si="0"/>
        <v>#DIV/0!</v>
      </c>
      <c r="H18" s="134"/>
      <c r="I18" s="134"/>
      <c r="J18" s="134"/>
    </row>
    <row r="19" spans="1:10" s="291" customFormat="1" ht="21" customHeight="1">
      <c r="A19" s="292"/>
      <c r="B19" s="175"/>
      <c r="C19" s="274" t="s">
        <v>246</v>
      </c>
      <c r="D19" s="294">
        <f>SUM(D20:D33)</f>
        <v>29257</v>
      </c>
      <c r="E19" s="294">
        <f>SUM(E20:E33)</f>
        <v>23405</v>
      </c>
      <c r="F19" s="149">
        <f t="shared" si="0"/>
        <v>79.99794920873637</v>
      </c>
      <c r="H19" s="134"/>
      <c r="I19" s="134"/>
      <c r="J19" s="134"/>
    </row>
    <row r="20" spans="1:10" s="291" customFormat="1" ht="12.75" customHeight="1">
      <c r="A20" s="150">
        <v>1000074</v>
      </c>
      <c r="B20" s="142" t="s">
        <v>215</v>
      </c>
      <c r="C20" s="151" t="s">
        <v>505</v>
      </c>
      <c r="D20" s="378">
        <v>21129</v>
      </c>
      <c r="E20" s="378">
        <v>16903</v>
      </c>
      <c r="F20" s="149">
        <f t="shared" si="0"/>
        <v>79.99905343366936</v>
      </c>
      <c r="H20" s="134"/>
      <c r="I20" s="134"/>
      <c r="J20" s="134"/>
    </row>
    <row r="21" spans="1:10" s="291" customFormat="1" ht="30.75" customHeight="1">
      <c r="A21" s="156">
        <v>1000074</v>
      </c>
      <c r="B21" s="377" t="s">
        <v>341</v>
      </c>
      <c r="C21" s="158" t="s">
        <v>506</v>
      </c>
      <c r="D21" s="378"/>
      <c r="E21" s="378"/>
      <c r="F21" s="149" t="e">
        <f t="shared" si="0"/>
        <v>#DIV/0!</v>
      </c>
      <c r="H21" s="134"/>
      <c r="I21" s="134"/>
      <c r="J21" s="134"/>
    </row>
    <row r="22" spans="1:10" s="291" customFormat="1" ht="18.75" customHeight="1">
      <c r="A22" s="178" t="s">
        <v>247</v>
      </c>
      <c r="B22" s="142"/>
      <c r="C22" s="179" t="s">
        <v>248</v>
      </c>
      <c r="D22" s="378">
        <v>35</v>
      </c>
      <c r="E22" s="378">
        <v>28</v>
      </c>
      <c r="F22" s="149">
        <f t="shared" si="0"/>
        <v>80</v>
      </c>
      <c r="H22" s="134"/>
      <c r="I22" s="134"/>
      <c r="J22" s="134"/>
    </row>
    <row r="23" spans="1:10" s="291" customFormat="1" ht="26.25" customHeight="1">
      <c r="A23" s="150">
        <v>1000116</v>
      </c>
      <c r="B23" s="142" t="s">
        <v>215</v>
      </c>
      <c r="C23" s="151" t="s">
        <v>507</v>
      </c>
      <c r="D23" s="298">
        <v>13</v>
      </c>
      <c r="E23" s="298">
        <v>10</v>
      </c>
      <c r="F23" s="149">
        <f t="shared" si="0"/>
        <v>76.92307692307692</v>
      </c>
      <c r="H23" s="134"/>
      <c r="I23" s="134"/>
      <c r="J23" s="134"/>
    </row>
    <row r="24" spans="1:10" s="291" customFormat="1" ht="12.75" customHeight="1">
      <c r="A24" s="379" t="s">
        <v>281</v>
      </c>
      <c r="B24" s="182" t="s">
        <v>215</v>
      </c>
      <c r="C24" s="380" t="s">
        <v>453</v>
      </c>
      <c r="D24" s="298">
        <v>104</v>
      </c>
      <c r="E24" s="298">
        <v>83</v>
      </c>
      <c r="F24" s="149">
        <f t="shared" si="0"/>
        <v>79.8076923076923</v>
      </c>
      <c r="H24" s="134"/>
      <c r="I24" s="134"/>
      <c r="J24" s="134"/>
    </row>
    <row r="25" spans="1:10" s="291" customFormat="1" ht="12.75" customHeight="1">
      <c r="A25" s="150">
        <v>1900026</v>
      </c>
      <c r="B25" s="142" t="s">
        <v>215</v>
      </c>
      <c r="C25" s="151" t="s">
        <v>293</v>
      </c>
      <c r="D25" s="298"/>
      <c r="E25" s="298"/>
      <c r="F25" s="149" t="e">
        <f t="shared" si="0"/>
        <v>#DIV/0!</v>
      </c>
      <c r="H25" s="134"/>
      <c r="I25" s="134"/>
      <c r="J25" s="134"/>
    </row>
    <row r="26" spans="1:10" s="291" customFormat="1" ht="12.75" customHeight="1">
      <c r="A26" s="150">
        <v>1000165</v>
      </c>
      <c r="B26" s="142" t="s">
        <v>215</v>
      </c>
      <c r="C26" s="151" t="s">
        <v>508</v>
      </c>
      <c r="D26" s="298">
        <v>3170</v>
      </c>
      <c r="E26" s="298">
        <v>2536</v>
      </c>
      <c r="F26" s="149">
        <f t="shared" si="0"/>
        <v>80</v>
      </c>
      <c r="H26" s="134"/>
      <c r="I26" s="134"/>
      <c r="J26" s="134"/>
    </row>
    <row r="27" spans="1:10" s="291" customFormat="1" ht="17.25" customHeight="1">
      <c r="A27" s="150" t="s">
        <v>450</v>
      </c>
      <c r="B27" s="142" t="s">
        <v>215</v>
      </c>
      <c r="C27" s="151" t="s">
        <v>509</v>
      </c>
      <c r="D27" s="298">
        <v>41</v>
      </c>
      <c r="E27" s="298">
        <v>33</v>
      </c>
      <c r="F27" s="149">
        <f t="shared" si="0"/>
        <v>80.48780487804878</v>
      </c>
      <c r="H27" s="134"/>
      <c r="I27" s="134"/>
      <c r="J27" s="134"/>
    </row>
    <row r="28" spans="1:10" s="291" customFormat="1" ht="27.75" customHeight="1">
      <c r="A28" s="150">
        <v>1700061</v>
      </c>
      <c r="B28" s="142" t="s">
        <v>215</v>
      </c>
      <c r="C28" s="151" t="s">
        <v>510</v>
      </c>
      <c r="D28" s="298"/>
      <c r="E28" s="298"/>
      <c r="F28" s="149" t="e">
        <f t="shared" si="0"/>
        <v>#DIV/0!</v>
      </c>
      <c r="H28" s="134"/>
      <c r="I28" s="134"/>
      <c r="J28" s="134"/>
    </row>
    <row r="29" spans="1:10" s="291" customFormat="1" ht="24.75" customHeight="1">
      <c r="A29" s="150">
        <v>1000124</v>
      </c>
      <c r="B29" s="142" t="s">
        <v>215</v>
      </c>
      <c r="C29" s="151" t="s">
        <v>511</v>
      </c>
      <c r="D29" s="298">
        <v>3</v>
      </c>
      <c r="E29" s="298">
        <v>3</v>
      </c>
      <c r="F29" s="149">
        <f t="shared" si="0"/>
        <v>100</v>
      </c>
      <c r="H29" s="134"/>
      <c r="I29" s="134"/>
      <c r="J29" s="134"/>
    </row>
    <row r="30" spans="1:10" s="291" customFormat="1" ht="24" customHeight="1">
      <c r="A30" s="150">
        <v>1000132</v>
      </c>
      <c r="B30" s="142" t="s">
        <v>215</v>
      </c>
      <c r="C30" s="151" t="s">
        <v>512</v>
      </c>
      <c r="D30" s="298">
        <v>2033</v>
      </c>
      <c r="E30" s="298">
        <v>1626</v>
      </c>
      <c r="F30" s="149">
        <f t="shared" si="0"/>
        <v>79.98032464338417</v>
      </c>
      <c r="H30" s="134"/>
      <c r="I30" s="134"/>
      <c r="J30" s="134"/>
    </row>
    <row r="31" spans="1:10" s="291" customFormat="1" ht="15" customHeight="1">
      <c r="A31" s="150">
        <v>1000140</v>
      </c>
      <c r="B31" s="142" t="s">
        <v>215</v>
      </c>
      <c r="C31" s="151" t="s">
        <v>513</v>
      </c>
      <c r="D31" s="298">
        <v>301</v>
      </c>
      <c r="E31" s="298">
        <v>241</v>
      </c>
      <c r="F31" s="149">
        <f t="shared" si="0"/>
        <v>80.06644518272425</v>
      </c>
      <c r="H31" s="134"/>
      <c r="I31" s="134"/>
      <c r="J31" s="134"/>
    </row>
    <row r="32" spans="1:10" s="291" customFormat="1" ht="24" customHeight="1">
      <c r="A32" s="150">
        <v>1000173</v>
      </c>
      <c r="B32" s="142" t="s">
        <v>215</v>
      </c>
      <c r="C32" s="151" t="s">
        <v>514</v>
      </c>
      <c r="D32" s="298">
        <v>1975</v>
      </c>
      <c r="E32" s="298">
        <v>1580</v>
      </c>
      <c r="F32" s="149">
        <f t="shared" si="0"/>
        <v>80</v>
      </c>
      <c r="H32" s="134"/>
      <c r="I32" s="134"/>
      <c r="J32" s="134"/>
    </row>
    <row r="33" spans="1:10" s="291" customFormat="1" ht="12.75" customHeight="1">
      <c r="A33" s="150">
        <v>1200057</v>
      </c>
      <c r="B33" s="142" t="s">
        <v>215</v>
      </c>
      <c r="C33" s="151" t="s">
        <v>262</v>
      </c>
      <c r="D33" s="298">
        <v>453</v>
      </c>
      <c r="E33" s="298">
        <v>362</v>
      </c>
      <c r="F33" s="149" t="e">
        <f>+E35*100/D35</f>
        <v>#DIV/0!</v>
      </c>
      <c r="H33" s="134"/>
      <c r="I33" s="134"/>
      <c r="J33" s="134"/>
    </row>
    <row r="34" spans="1:10" s="291" customFormat="1" ht="12.75" customHeight="1">
      <c r="A34" s="145">
        <v>1000215</v>
      </c>
      <c r="B34" s="146" t="s">
        <v>215</v>
      </c>
      <c r="C34" s="147" t="s">
        <v>515</v>
      </c>
      <c r="D34" s="235">
        <v>508</v>
      </c>
      <c r="E34" s="235"/>
      <c r="F34" s="149" t="e">
        <f>+E36*100/D36</f>
        <v>#DIV/0!</v>
      </c>
      <c r="H34" s="134"/>
      <c r="I34" s="134"/>
      <c r="J34" s="134"/>
    </row>
    <row r="35" spans="1:6" ht="12.75">
      <c r="A35" s="151"/>
      <c r="B35" s="151"/>
      <c r="C35" s="381" t="s">
        <v>516</v>
      </c>
      <c r="D35" s="382"/>
      <c r="E35" s="382"/>
      <c r="F35" s="149" t="e">
        <f>+E37*100/D37</f>
        <v>#DIV/0!</v>
      </c>
    </row>
    <row r="36" spans="1:6" ht="12.75">
      <c r="A36" s="151"/>
      <c r="B36" s="151"/>
      <c r="C36" s="381" t="s">
        <v>517</v>
      </c>
      <c r="D36" s="382"/>
      <c r="E36" s="382"/>
      <c r="F36" s="149" t="e">
        <f>+E38*100/D38</f>
        <v>#DIV/0!</v>
      </c>
    </row>
    <row r="37" spans="3:6" ht="12.75">
      <c r="C37"/>
      <c r="D37"/>
      <c r="E37"/>
      <c r="F37"/>
    </row>
    <row r="38" spans="3:6" ht="12.75">
      <c r="C38"/>
      <c r="D38"/>
      <c r="E38"/>
      <c r="F38"/>
    </row>
    <row r="39" spans="3:6" ht="12.75">
      <c r="C39" s="188" t="s">
        <v>496</v>
      </c>
      <c r="D39" s="189">
        <f>D5</f>
        <v>7348</v>
      </c>
      <c r="E39" s="189">
        <f>E5</f>
        <v>5879</v>
      </c>
      <c r="F39" s="149">
        <f>+E39*100/D39</f>
        <v>80.0081654872074</v>
      </c>
    </row>
    <row r="40" spans="3:6" ht="12.75">
      <c r="C40" s="188" t="s">
        <v>246</v>
      </c>
      <c r="D40" s="189">
        <f>D19</f>
        <v>29257</v>
      </c>
      <c r="E40" s="189">
        <f>E19</f>
        <v>23405</v>
      </c>
      <c r="F40" s="149">
        <f>+E40*100/D40</f>
        <v>79.99794920873637</v>
      </c>
    </row>
    <row r="41" spans="3:6" ht="12.75">
      <c r="C41" s="190" t="s">
        <v>518</v>
      </c>
      <c r="D41" s="383">
        <f>D34</f>
        <v>508</v>
      </c>
      <c r="E41" s="383">
        <f>E34</f>
        <v>0</v>
      </c>
      <c r="F41" s="149">
        <f>+E41*100/D41</f>
        <v>0</v>
      </c>
    </row>
    <row r="42" spans="3:6" ht="12.75">
      <c r="C42" s="171" t="s">
        <v>519</v>
      </c>
      <c r="D42" s="163">
        <f>D35+D36</f>
        <v>0</v>
      </c>
      <c r="E42" s="163">
        <f>E35+E36</f>
        <v>0</v>
      </c>
      <c r="F42" s="149" t="e">
        <f>+E42*100/D42</f>
        <v>#DIV/0!</v>
      </c>
    </row>
    <row r="43" ht="12.75">
      <c r="F43" s="349"/>
    </row>
    <row r="44" spans="4:6" ht="12.75">
      <c r="D44" s="134">
        <f>D39+D40+D41</f>
        <v>37113</v>
      </c>
      <c r="E44" s="134">
        <f>E39+E40+E41</f>
        <v>29284</v>
      </c>
      <c r="F44" s="149">
        <f>+E44*100/D44</f>
        <v>78.90496591490852</v>
      </c>
    </row>
    <row r="45" ht="12.75">
      <c r="F45" s="192"/>
    </row>
    <row r="46" spans="1:6" ht="12.75">
      <c r="A46" s="372">
        <v>1000231</v>
      </c>
      <c r="C46" s="137" t="s">
        <v>478</v>
      </c>
      <c r="F46" s="192"/>
    </row>
    <row r="47" spans="1:6" ht="12.75">
      <c r="A47" s="372">
        <v>1200013</v>
      </c>
      <c r="C47" s="246" t="s">
        <v>520</v>
      </c>
      <c r="D47" s="134">
        <v>6</v>
      </c>
      <c r="E47" s="134">
        <v>6</v>
      </c>
      <c r="F47" s="192"/>
    </row>
    <row r="48" ht="12.75">
      <c r="F48" s="192"/>
    </row>
    <row r="50" spans="3:6" ht="12.75">
      <c r="C50" s="194" t="s">
        <v>283</v>
      </c>
      <c r="D50" s="194">
        <f>SUM(D46:D49)</f>
        <v>6</v>
      </c>
      <c r="E50" s="194">
        <f>SUM(E46:E49)</f>
        <v>6</v>
      </c>
      <c r="F50" s="194"/>
    </row>
    <row r="51" spans="3:6" ht="12.75">
      <c r="C51" s="194"/>
      <c r="D51" s="194"/>
      <c r="E51" s="194"/>
      <c r="F51" s="194"/>
    </row>
    <row r="52" spans="3:6" ht="12.75">
      <c r="C52" s="195" t="s">
        <v>284</v>
      </c>
      <c r="D52" s="195">
        <f>+D44+D50</f>
        <v>37119</v>
      </c>
      <c r="E52" s="195">
        <f>+E44+E50</f>
        <v>29290</v>
      </c>
      <c r="F52" s="196">
        <f>+E52*100/D52</f>
        <v>78.90837576443332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5" sqref="E5"/>
    </sheetView>
  </sheetViews>
  <sheetFormatPr defaultColWidth="9.140625" defaultRowHeight="12.75"/>
  <cols>
    <col min="1" max="1" width="9.140625" style="372" customWidth="1"/>
    <col min="2" max="2" width="9.140625" style="197" customWidth="1"/>
    <col min="3" max="3" width="53.7109375" style="134" customWidth="1"/>
    <col min="4" max="9" width="9.140625" style="134" customWidth="1"/>
    <col min="10" max="10" width="44.57421875" style="134" customWidth="1"/>
    <col min="11" max="16384" width="9.140625" style="134" customWidth="1"/>
  </cols>
  <sheetData>
    <row r="1" spans="1:4" ht="15.75" customHeight="1">
      <c r="A1" s="373"/>
      <c r="B1" s="288"/>
      <c r="C1" s="137"/>
      <c r="D1" s="137"/>
    </row>
    <row r="2" spans="1:4" ht="15.75" customHeight="1">
      <c r="A2" s="373"/>
      <c r="B2" s="288" t="s">
        <v>521</v>
      </c>
      <c r="C2" s="137"/>
      <c r="D2" s="137"/>
    </row>
    <row r="3" spans="1:4" ht="15.75" customHeight="1">
      <c r="A3" s="373"/>
      <c r="B3" s="288" t="s">
        <v>20</v>
      </c>
      <c r="C3" s="137"/>
      <c r="D3" s="137"/>
    </row>
    <row r="4" spans="1:5" ht="12.75">
      <c r="A4" s="374"/>
      <c r="B4" s="290"/>
      <c r="C4" s="137"/>
      <c r="D4" s="137"/>
      <c r="E4" s="140" t="s">
        <v>522</v>
      </c>
    </row>
    <row r="5" spans="1:6" s="291" customFormat="1" ht="32.25" customHeight="1">
      <c r="A5" s="141" t="s">
        <v>209</v>
      </c>
      <c r="B5" s="142" t="s">
        <v>210</v>
      </c>
      <c r="C5" s="150" t="s">
        <v>211</v>
      </c>
      <c r="D5" s="144" t="s">
        <v>212</v>
      </c>
      <c r="E5" s="143" t="s">
        <v>1738</v>
      </c>
      <c r="F5" s="141" t="s">
        <v>213</v>
      </c>
    </row>
    <row r="6" spans="1:10" s="291" customFormat="1" ht="12.75" customHeight="1">
      <c r="A6" s="384"/>
      <c r="B6" s="281"/>
      <c r="C6" s="147" t="s">
        <v>496</v>
      </c>
      <c r="D6" s="147"/>
      <c r="E6" s="385"/>
      <c r="F6" s="149" t="e">
        <f aca="true" t="shared" si="0" ref="F6:F41">+E6*100/D6</f>
        <v>#DIV/0!</v>
      </c>
      <c r="H6" s="134"/>
      <c r="I6" s="134"/>
      <c r="J6" s="134"/>
    </row>
    <row r="7" spans="1:10" s="291" customFormat="1" ht="12.75" customHeight="1">
      <c r="A7" s="386"/>
      <c r="B7" s="241"/>
      <c r="C7" s="235" t="s">
        <v>523</v>
      </c>
      <c r="D7" s="155"/>
      <c r="E7" s="298"/>
      <c r="F7" s="149" t="e">
        <f t="shared" si="0"/>
        <v>#DIV/0!</v>
      </c>
      <c r="H7" s="134"/>
      <c r="I7" s="134"/>
      <c r="J7" s="134"/>
    </row>
    <row r="8" spans="1:10" s="291" customFormat="1" ht="12.75" customHeight="1">
      <c r="A8" s="150">
        <v>1200039</v>
      </c>
      <c r="B8" s="150"/>
      <c r="C8" s="235" t="s">
        <v>420</v>
      </c>
      <c r="D8" s="151"/>
      <c r="E8" s="298"/>
      <c r="F8" s="149" t="e">
        <f t="shared" si="0"/>
        <v>#DIV/0!</v>
      </c>
      <c r="H8" s="134"/>
      <c r="I8" s="134"/>
      <c r="J8" s="134"/>
    </row>
    <row r="9" spans="1:10" s="291" customFormat="1" ht="12.75" customHeight="1">
      <c r="A9" s="156">
        <v>1200039</v>
      </c>
      <c r="B9" s="377" t="s">
        <v>341</v>
      </c>
      <c r="C9" s="387" t="s">
        <v>497</v>
      </c>
      <c r="D9" s="272">
        <v>0</v>
      </c>
      <c r="E9" s="378">
        <v>0</v>
      </c>
      <c r="F9" s="149" t="e">
        <f t="shared" si="0"/>
        <v>#DIV/0!</v>
      </c>
      <c r="H9" s="134"/>
      <c r="I9" s="134"/>
      <c r="J9" s="134"/>
    </row>
    <row r="10" spans="1:10" s="291" customFormat="1" ht="12.75" customHeight="1">
      <c r="A10" s="150">
        <v>1200047</v>
      </c>
      <c r="B10" s="150"/>
      <c r="C10" s="235" t="s">
        <v>444</v>
      </c>
      <c r="D10" s="272"/>
      <c r="E10" s="378"/>
      <c r="F10" s="149" t="e">
        <f t="shared" si="0"/>
        <v>#DIV/0!</v>
      </c>
      <c r="H10" s="134"/>
      <c r="I10" s="134"/>
      <c r="J10" s="134"/>
    </row>
    <row r="11" spans="1:10" s="291" customFormat="1" ht="12.75" customHeight="1">
      <c r="A11" s="156">
        <v>1200047</v>
      </c>
      <c r="B11" s="377" t="s">
        <v>341</v>
      </c>
      <c r="C11" s="387" t="s">
        <v>498</v>
      </c>
      <c r="D11" s="272">
        <v>0</v>
      </c>
      <c r="E11" s="378">
        <v>0</v>
      </c>
      <c r="F11" s="149" t="e">
        <f t="shared" si="0"/>
        <v>#DIV/0!</v>
      </c>
      <c r="H11" s="134"/>
      <c r="I11" s="134"/>
      <c r="J11" s="134"/>
    </row>
    <row r="12" spans="1:10" s="291" customFormat="1" ht="12.75" customHeight="1">
      <c r="A12" s="150" t="s">
        <v>423</v>
      </c>
      <c r="B12" s="142"/>
      <c r="C12" s="151" t="s">
        <v>446</v>
      </c>
      <c r="D12" s="272"/>
      <c r="E12" s="378"/>
      <c r="F12" s="149" t="e">
        <f t="shared" si="0"/>
        <v>#DIV/0!</v>
      </c>
      <c r="H12" s="134"/>
      <c r="I12" s="134"/>
      <c r="J12" s="134"/>
    </row>
    <row r="13" spans="1:10" s="291" customFormat="1" ht="12.75" customHeight="1">
      <c r="A13" s="156" t="s">
        <v>423</v>
      </c>
      <c r="B13" s="377" t="s">
        <v>341</v>
      </c>
      <c r="C13" s="158" t="s">
        <v>499</v>
      </c>
      <c r="D13" s="272">
        <v>0</v>
      </c>
      <c r="E13" s="378">
        <v>0</v>
      </c>
      <c r="F13" s="149" t="e">
        <f t="shared" si="0"/>
        <v>#DIV/0!</v>
      </c>
      <c r="H13" s="134"/>
      <c r="I13" s="134"/>
      <c r="J13" s="134"/>
    </row>
    <row r="14" spans="1:10" s="291" customFormat="1" ht="12.75" customHeight="1">
      <c r="A14" s="150">
        <v>1000017</v>
      </c>
      <c r="B14" s="150"/>
      <c r="C14" s="235" t="s">
        <v>502</v>
      </c>
      <c r="D14" s="151"/>
      <c r="E14" s="298"/>
      <c r="F14" s="149" t="e">
        <f t="shared" si="0"/>
        <v>#DIV/0!</v>
      </c>
      <c r="H14" s="134"/>
      <c r="I14" s="134"/>
      <c r="J14" s="134"/>
    </row>
    <row r="15" spans="1:10" s="291" customFormat="1" ht="12.75" customHeight="1">
      <c r="A15" s="150">
        <v>1200056</v>
      </c>
      <c r="B15" s="142"/>
      <c r="C15" s="151" t="s">
        <v>240</v>
      </c>
      <c r="D15" s="151"/>
      <c r="E15" s="298"/>
      <c r="F15" s="149" t="e">
        <f t="shared" si="0"/>
        <v>#DIV/0!</v>
      </c>
      <c r="H15" s="134"/>
      <c r="I15" s="134"/>
      <c r="J15" s="134"/>
    </row>
    <row r="16" spans="1:10" s="291" customFormat="1" ht="12.75" customHeight="1">
      <c r="A16" s="150">
        <v>1000025</v>
      </c>
      <c r="B16" s="150"/>
      <c r="C16" s="235" t="s">
        <v>504</v>
      </c>
      <c r="D16" s="151"/>
      <c r="E16" s="298"/>
      <c r="F16" s="149" t="e">
        <f t="shared" si="0"/>
        <v>#DIV/0!</v>
      </c>
      <c r="H16" s="134"/>
      <c r="I16" s="134"/>
      <c r="J16" s="134"/>
    </row>
    <row r="17" spans="1:10" s="291" customFormat="1" ht="12.75" customHeight="1">
      <c r="A17" s="150">
        <v>1200055</v>
      </c>
      <c r="B17" s="150"/>
      <c r="C17" s="151" t="s">
        <v>238</v>
      </c>
      <c r="D17" s="155"/>
      <c r="E17" s="298"/>
      <c r="F17" s="149" t="e">
        <f t="shared" si="0"/>
        <v>#DIV/0!</v>
      </c>
      <c r="H17" s="134"/>
      <c r="I17" s="134"/>
      <c r="J17" s="134"/>
    </row>
    <row r="18" spans="1:10" s="291" customFormat="1" ht="30.75" customHeight="1">
      <c r="A18" s="166"/>
      <c r="B18" s="166"/>
      <c r="C18" s="226" t="s">
        <v>246</v>
      </c>
      <c r="D18" s="272">
        <v>0</v>
      </c>
      <c r="E18" s="378">
        <v>0</v>
      </c>
      <c r="F18" s="149" t="e">
        <f t="shared" si="0"/>
        <v>#DIV/0!</v>
      </c>
      <c r="H18" s="134"/>
      <c r="I18" s="134"/>
      <c r="J18" s="134"/>
    </row>
    <row r="19" spans="1:10" s="291" customFormat="1" ht="12.75" customHeight="1">
      <c r="A19" s="150">
        <v>1000074</v>
      </c>
      <c r="B19" s="150"/>
      <c r="C19" s="235" t="s">
        <v>505</v>
      </c>
      <c r="D19" s="155"/>
      <c r="E19" s="298"/>
      <c r="F19" s="149" t="e">
        <f t="shared" si="0"/>
        <v>#DIV/0!</v>
      </c>
      <c r="H19" s="134"/>
      <c r="I19" s="134"/>
      <c r="J19" s="134"/>
    </row>
    <row r="20" spans="1:10" s="291" customFormat="1" ht="31.5" customHeight="1">
      <c r="A20" s="156">
        <v>1000074</v>
      </c>
      <c r="B20" s="377" t="s">
        <v>341</v>
      </c>
      <c r="C20" s="387" t="s">
        <v>506</v>
      </c>
      <c r="D20" s="155"/>
      <c r="E20" s="298"/>
      <c r="F20" s="149" t="e">
        <f t="shared" si="0"/>
        <v>#DIV/0!</v>
      </c>
      <c r="H20" s="134"/>
      <c r="I20" s="134"/>
      <c r="J20" s="134"/>
    </row>
    <row r="21" spans="1:10" s="291" customFormat="1" ht="12.75" customHeight="1">
      <c r="A21" s="233" t="s">
        <v>247</v>
      </c>
      <c r="B21" s="142"/>
      <c r="C21" s="234" t="s">
        <v>248</v>
      </c>
      <c r="D21" s="183"/>
      <c r="E21" s="388"/>
      <c r="F21" s="149" t="e">
        <f t="shared" si="0"/>
        <v>#DIV/0!</v>
      </c>
      <c r="H21" s="134"/>
      <c r="I21" s="134"/>
      <c r="J21" s="134"/>
    </row>
    <row r="22" spans="1:10" s="291" customFormat="1" ht="12.75" customHeight="1">
      <c r="A22" s="150">
        <v>1000116</v>
      </c>
      <c r="B22" s="150"/>
      <c r="C22" s="235" t="s">
        <v>507</v>
      </c>
      <c r="D22" s="151"/>
      <c r="E22" s="298"/>
      <c r="F22" s="149" t="e">
        <f t="shared" si="0"/>
        <v>#DIV/0!</v>
      </c>
      <c r="H22" s="134"/>
      <c r="I22" s="134"/>
      <c r="J22" s="134"/>
    </row>
    <row r="23" spans="1:10" s="291" customFormat="1" ht="12.75" customHeight="1">
      <c r="A23" s="316" t="s">
        <v>281</v>
      </c>
      <c r="B23" s="182"/>
      <c r="C23" s="317" t="s">
        <v>453</v>
      </c>
      <c r="D23" s="155"/>
      <c r="E23" s="298"/>
      <c r="F23" s="149" t="e">
        <f t="shared" si="0"/>
        <v>#DIV/0!</v>
      </c>
      <c r="H23" s="134"/>
      <c r="I23" s="134"/>
      <c r="J23" s="134"/>
    </row>
    <row r="24" spans="1:10" s="291" customFormat="1" ht="12.75" customHeight="1">
      <c r="A24" s="150">
        <v>1900026</v>
      </c>
      <c r="B24" s="150"/>
      <c r="C24" s="235" t="s">
        <v>293</v>
      </c>
      <c r="D24" s="389"/>
      <c r="E24" s="298"/>
      <c r="F24" s="149" t="e">
        <f t="shared" si="0"/>
        <v>#DIV/0!</v>
      </c>
      <c r="H24" s="134"/>
      <c r="I24" s="134"/>
      <c r="J24" s="134"/>
    </row>
    <row r="25" spans="1:10" s="291" customFormat="1" ht="12.75" customHeight="1">
      <c r="A25" s="150">
        <v>1900034</v>
      </c>
      <c r="B25" s="150"/>
      <c r="C25" s="235" t="s">
        <v>294</v>
      </c>
      <c r="D25" s="151"/>
      <c r="E25" s="298"/>
      <c r="F25" s="149" t="e">
        <f t="shared" si="0"/>
        <v>#DIV/0!</v>
      </c>
      <c r="H25" s="134"/>
      <c r="I25" s="134"/>
      <c r="J25" s="134"/>
    </row>
    <row r="26" spans="1:10" s="291" customFormat="1" ht="12.75" customHeight="1">
      <c r="A26" s="150">
        <v>1900042</v>
      </c>
      <c r="B26" s="150"/>
      <c r="C26" s="235" t="s">
        <v>296</v>
      </c>
      <c r="D26" s="151"/>
      <c r="E26" s="298"/>
      <c r="F26" s="149" t="e">
        <f t="shared" si="0"/>
        <v>#DIV/0!</v>
      </c>
      <c r="H26" s="134"/>
      <c r="I26" s="134"/>
      <c r="J26" s="134"/>
    </row>
    <row r="27" spans="1:10" s="291" customFormat="1" ht="12.75" customHeight="1">
      <c r="A27" s="150"/>
      <c r="B27" s="150"/>
      <c r="C27" s="235" t="s">
        <v>524</v>
      </c>
      <c r="D27" s="151"/>
      <c r="E27" s="298"/>
      <c r="F27" s="149" t="e">
        <f t="shared" si="0"/>
        <v>#DIV/0!</v>
      </c>
      <c r="H27" s="134"/>
      <c r="I27" s="134"/>
      <c r="J27" s="134"/>
    </row>
    <row r="28" spans="1:10" s="291" customFormat="1" ht="12.75" customHeight="1">
      <c r="A28" s="150"/>
      <c r="B28" s="150"/>
      <c r="C28" s="235" t="s">
        <v>525</v>
      </c>
      <c r="D28" s="235"/>
      <c r="E28" s="298"/>
      <c r="F28" s="149" t="e">
        <f t="shared" si="0"/>
        <v>#DIV/0!</v>
      </c>
      <c r="H28" s="134"/>
      <c r="I28" s="134"/>
      <c r="J28" s="134"/>
    </row>
    <row r="29" spans="1:6" ht="12.75" customHeight="1">
      <c r="A29" s="150"/>
      <c r="B29" s="150"/>
      <c r="C29" s="235" t="s">
        <v>526</v>
      </c>
      <c r="D29" s="235"/>
      <c r="E29" s="298"/>
      <c r="F29" s="149" t="e">
        <f t="shared" si="0"/>
        <v>#DIV/0!</v>
      </c>
    </row>
    <row r="30" spans="1:6" ht="12.75" customHeight="1">
      <c r="A30" s="150"/>
      <c r="B30" s="150"/>
      <c r="C30" s="235" t="s">
        <v>527</v>
      </c>
      <c r="D30" s="235"/>
      <c r="E30" s="298"/>
      <c r="F30" s="149" t="e">
        <f t="shared" si="0"/>
        <v>#DIV/0!</v>
      </c>
    </row>
    <row r="31" spans="1:6" ht="12.75">
      <c r="A31" s="150">
        <v>1000165</v>
      </c>
      <c r="B31" s="150"/>
      <c r="C31" s="235" t="s">
        <v>508</v>
      </c>
      <c r="D31" s="235"/>
      <c r="E31" s="298"/>
      <c r="F31" s="149" t="e">
        <f t="shared" si="0"/>
        <v>#DIV/0!</v>
      </c>
    </row>
    <row r="32" spans="1:6" ht="12.75">
      <c r="A32" s="150" t="s">
        <v>450</v>
      </c>
      <c r="B32" s="242"/>
      <c r="C32" s="151" t="s">
        <v>509</v>
      </c>
      <c r="D32" s="235"/>
      <c r="E32" s="298"/>
      <c r="F32" s="149" t="e">
        <f t="shared" si="0"/>
        <v>#DIV/0!</v>
      </c>
    </row>
    <row r="33" spans="1:6" ht="25.5">
      <c r="A33" s="150">
        <v>1700061</v>
      </c>
      <c r="B33" s="150"/>
      <c r="C33" s="235" t="s">
        <v>510</v>
      </c>
      <c r="D33" s="163"/>
      <c r="E33" s="163"/>
      <c r="F33" s="149" t="e">
        <f t="shared" si="0"/>
        <v>#DIV/0!</v>
      </c>
    </row>
    <row r="34" spans="1:6" ht="25.5">
      <c r="A34" s="150">
        <v>1000124</v>
      </c>
      <c r="B34" s="150"/>
      <c r="C34" s="235" t="s">
        <v>511</v>
      </c>
      <c r="D34" s="163"/>
      <c r="E34" s="163"/>
      <c r="F34" s="149" t="e">
        <f t="shared" si="0"/>
        <v>#DIV/0!</v>
      </c>
    </row>
    <row r="35" spans="1:6" ht="25.5">
      <c r="A35" s="150">
        <v>1000132</v>
      </c>
      <c r="B35" s="150"/>
      <c r="C35" s="235" t="s">
        <v>528</v>
      </c>
      <c r="D35" s="163"/>
      <c r="E35" s="163"/>
      <c r="F35" s="149" t="e">
        <f t="shared" si="0"/>
        <v>#DIV/0!</v>
      </c>
    </row>
    <row r="36" spans="1:6" ht="12.75">
      <c r="A36" s="150">
        <v>1000140</v>
      </c>
      <c r="B36" s="150"/>
      <c r="C36" s="235" t="s">
        <v>513</v>
      </c>
      <c r="D36" s="163"/>
      <c r="E36" s="163"/>
      <c r="F36" s="149" t="e">
        <f t="shared" si="0"/>
        <v>#DIV/0!</v>
      </c>
    </row>
    <row r="37" spans="1:6" ht="12.75">
      <c r="A37" s="150">
        <v>1000173</v>
      </c>
      <c r="B37" s="150"/>
      <c r="C37" s="235" t="s">
        <v>514</v>
      </c>
      <c r="D37" s="163"/>
      <c r="E37" s="163"/>
      <c r="F37" s="149" t="e">
        <f t="shared" si="0"/>
        <v>#DIV/0!</v>
      </c>
    </row>
    <row r="38" spans="1:6" ht="12.75">
      <c r="A38" s="150">
        <v>1200057</v>
      </c>
      <c r="B38" s="142"/>
      <c r="C38" s="151" t="s">
        <v>262</v>
      </c>
      <c r="D38" s="163"/>
      <c r="E38" s="163"/>
      <c r="F38" s="149" t="e">
        <f t="shared" si="0"/>
        <v>#DIV/0!</v>
      </c>
    </row>
    <row r="39" spans="1:6" ht="12.75">
      <c r="A39" s="145">
        <v>1000215</v>
      </c>
      <c r="B39" s="145"/>
      <c r="C39" s="390" t="s">
        <v>515</v>
      </c>
      <c r="D39" s="163"/>
      <c r="E39" s="163"/>
      <c r="F39" s="149" t="e">
        <f t="shared" si="0"/>
        <v>#DIV/0!</v>
      </c>
    </row>
    <row r="40" spans="1:6" ht="12.75">
      <c r="A40" s="386"/>
      <c r="B40" s="241"/>
      <c r="C40" s="381" t="s">
        <v>516</v>
      </c>
      <c r="D40" s="391"/>
      <c r="E40" s="382"/>
      <c r="F40" s="149" t="e">
        <f t="shared" si="0"/>
        <v>#DIV/0!</v>
      </c>
    </row>
    <row r="41" spans="1:6" ht="12.75">
      <c r="A41" s="386"/>
      <c r="B41" s="241"/>
      <c r="C41" s="381" t="s">
        <v>517</v>
      </c>
      <c r="D41" s="391"/>
      <c r="E41" s="382"/>
      <c r="F41" s="149" t="e">
        <f t="shared" si="0"/>
        <v>#DIV/0!</v>
      </c>
    </row>
    <row r="42" spans="1:2" ht="12.75">
      <c r="A42" s="264" t="s">
        <v>529</v>
      </c>
      <c r="B42" s="134"/>
    </row>
    <row r="43" spans="1:2" ht="12.75">
      <c r="A43" s="264" t="s">
        <v>530</v>
      </c>
      <c r="B43" s="225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97"/>
  <colBreaks count="1" manualBreakCount="1">
    <brk id="5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43">
      <selection activeCell="E54" sqref="E54"/>
    </sheetView>
  </sheetViews>
  <sheetFormatPr defaultColWidth="9.140625" defaultRowHeight="16.5" customHeight="1"/>
  <cols>
    <col min="1" max="1" width="9.140625" style="137" customWidth="1"/>
    <col min="2" max="2" width="9.140625" style="249" customWidth="1"/>
    <col min="3" max="3" width="49.140625" style="137" customWidth="1"/>
    <col min="4" max="9" width="9.140625" style="137" customWidth="1"/>
    <col min="10" max="10" width="15.57421875" style="137" customWidth="1"/>
    <col min="11" max="16384" width="9.140625" style="137" customWidth="1"/>
  </cols>
  <sheetData>
    <row r="1" spans="1:4" ht="15.75" customHeight="1">
      <c r="A1" s="287" t="s">
        <v>21</v>
      </c>
      <c r="B1" s="288"/>
      <c r="D1" s="137" t="s">
        <v>84</v>
      </c>
    </row>
    <row r="2" spans="1:4" ht="15.75" customHeight="1">
      <c r="A2" s="287"/>
      <c r="B2" s="288"/>
      <c r="D2" s="194"/>
    </row>
    <row r="3" spans="1:5" ht="15.75" customHeight="1">
      <c r="A3" s="392"/>
      <c r="B3" s="393"/>
      <c r="E3" s="140" t="s">
        <v>531</v>
      </c>
    </row>
    <row r="4" spans="1:6" ht="31.5" customHeight="1">
      <c r="A4" s="150" t="s">
        <v>209</v>
      </c>
      <c r="B4" s="142" t="s">
        <v>210</v>
      </c>
      <c r="C4" s="150" t="s">
        <v>211</v>
      </c>
      <c r="D4" s="144" t="s">
        <v>212</v>
      </c>
      <c r="E4" s="143" t="s">
        <v>1738</v>
      </c>
      <c r="F4" s="141" t="s">
        <v>213</v>
      </c>
    </row>
    <row r="5" spans="1:6" ht="12.75" customHeight="1">
      <c r="A5" s="166"/>
      <c r="B5" s="167"/>
      <c r="C5" s="147" t="s">
        <v>496</v>
      </c>
      <c r="D5" s="166">
        <f>D6+D7+D8+D9</f>
        <v>16918</v>
      </c>
      <c r="E5" s="166">
        <f>E6+E7+E8+E9</f>
        <v>13534</v>
      </c>
      <c r="F5" s="149">
        <f>+E5*100/D5</f>
        <v>79.99763565433267</v>
      </c>
    </row>
    <row r="6" spans="1:6" ht="15.75" customHeight="1">
      <c r="A6" s="150" t="s">
        <v>241</v>
      </c>
      <c r="B6" s="142"/>
      <c r="C6" s="151" t="s">
        <v>532</v>
      </c>
      <c r="D6" s="217">
        <v>2594</v>
      </c>
      <c r="E6" s="217">
        <v>2075</v>
      </c>
      <c r="F6" s="149">
        <f>+E6*100/D6</f>
        <v>79.99228989976869</v>
      </c>
    </row>
    <row r="7" spans="1:6" ht="15.75" customHeight="1">
      <c r="A7" s="150">
        <v>1100064</v>
      </c>
      <c r="B7" s="142"/>
      <c r="C7" s="151" t="s">
        <v>533</v>
      </c>
      <c r="D7" s="217">
        <v>1176</v>
      </c>
      <c r="E7" s="217">
        <v>941</v>
      </c>
      <c r="F7" s="149">
        <f>+E7*100/D7</f>
        <v>80.01700680272108</v>
      </c>
    </row>
    <row r="8" spans="1:6" ht="15.75" customHeight="1">
      <c r="A8" s="150">
        <v>1200039</v>
      </c>
      <c r="B8" s="142"/>
      <c r="C8" s="151" t="s">
        <v>420</v>
      </c>
      <c r="D8" s="217">
        <v>13148</v>
      </c>
      <c r="E8" s="217">
        <v>10518</v>
      </c>
      <c r="F8" s="149"/>
    </row>
    <row r="9" spans="1:6" ht="15.75" customHeight="1">
      <c r="A9" s="150">
        <v>1200055</v>
      </c>
      <c r="B9" s="142"/>
      <c r="C9" s="151" t="s">
        <v>238</v>
      </c>
      <c r="D9" s="217"/>
      <c r="E9" s="217"/>
      <c r="F9" s="149" t="e">
        <f aca="true" t="shared" si="0" ref="F9:F31">+E9*100/D9</f>
        <v>#DIV/0!</v>
      </c>
    </row>
    <row r="10" spans="1:6" ht="15.75" customHeight="1">
      <c r="A10" s="166"/>
      <c r="B10" s="167"/>
      <c r="C10" s="226" t="s">
        <v>246</v>
      </c>
      <c r="D10" s="394">
        <f>SUM(D11:D33)</f>
        <v>30237</v>
      </c>
      <c r="E10" s="394">
        <f>SUM(E11:E33)</f>
        <v>24192</v>
      </c>
      <c r="F10" s="149">
        <f t="shared" si="0"/>
        <v>80.0079372953666</v>
      </c>
    </row>
    <row r="11" spans="1:6" ht="15.75" customHeight="1">
      <c r="A11" s="316" t="s">
        <v>281</v>
      </c>
      <c r="B11" s="182"/>
      <c r="C11" s="317" t="s">
        <v>534</v>
      </c>
      <c r="D11" s="217">
        <v>1166</v>
      </c>
      <c r="E11" s="217">
        <v>933</v>
      </c>
      <c r="F11" s="149">
        <f t="shared" si="0"/>
        <v>80.0171526586621</v>
      </c>
    </row>
    <row r="12" spans="1:6" ht="15.75" customHeight="1">
      <c r="A12" s="181">
        <v>1500024</v>
      </c>
      <c r="B12" s="182"/>
      <c r="C12" s="183" t="s">
        <v>535</v>
      </c>
      <c r="D12" s="217"/>
      <c r="E12" s="217"/>
      <c r="F12" s="149" t="e">
        <f t="shared" si="0"/>
        <v>#DIV/0!</v>
      </c>
    </row>
    <row r="13" spans="1:6" ht="15.75" customHeight="1">
      <c r="A13" s="395">
        <v>1000272</v>
      </c>
      <c r="B13" s="396"/>
      <c r="C13" s="183" t="s">
        <v>452</v>
      </c>
      <c r="D13" s="217">
        <v>5</v>
      </c>
      <c r="E13" s="217">
        <v>4</v>
      </c>
      <c r="F13" s="149">
        <f t="shared" si="0"/>
        <v>80</v>
      </c>
    </row>
    <row r="14" spans="1:6" ht="15.75" customHeight="1">
      <c r="A14" s="233" t="s">
        <v>247</v>
      </c>
      <c r="B14" s="142"/>
      <c r="C14" s="234" t="s">
        <v>248</v>
      </c>
      <c r="D14" s="217"/>
      <c r="E14" s="217"/>
      <c r="F14" s="149" t="e">
        <f t="shared" si="0"/>
        <v>#DIV/0!</v>
      </c>
    </row>
    <row r="15" spans="1:6" ht="12.75" customHeight="1">
      <c r="A15" s="181">
        <v>1000116</v>
      </c>
      <c r="B15" s="182"/>
      <c r="C15" s="183" t="s">
        <v>260</v>
      </c>
      <c r="D15" s="217">
        <v>2534</v>
      </c>
      <c r="E15" s="217">
        <v>2027</v>
      </c>
      <c r="F15" s="149">
        <f t="shared" si="0"/>
        <v>79.99210734017363</v>
      </c>
    </row>
    <row r="16" spans="1:6" ht="15.75" customHeight="1">
      <c r="A16" s="150">
        <v>1000124</v>
      </c>
      <c r="B16" s="142"/>
      <c r="C16" s="151" t="s">
        <v>536</v>
      </c>
      <c r="D16" s="217">
        <v>39</v>
      </c>
      <c r="E16" s="217">
        <v>31</v>
      </c>
      <c r="F16" s="149">
        <f t="shared" si="0"/>
        <v>79.48717948717949</v>
      </c>
    </row>
    <row r="17" spans="1:6" ht="15" customHeight="1">
      <c r="A17" s="150" t="s">
        <v>250</v>
      </c>
      <c r="B17" s="142"/>
      <c r="C17" s="151" t="s">
        <v>537</v>
      </c>
      <c r="D17" s="217">
        <v>904</v>
      </c>
      <c r="E17" s="217">
        <v>723</v>
      </c>
      <c r="F17" s="149">
        <f t="shared" si="0"/>
        <v>79.97787610619469</v>
      </c>
    </row>
    <row r="18" spans="1:6" ht="15.75" customHeight="1">
      <c r="A18" s="150" t="s">
        <v>252</v>
      </c>
      <c r="B18" s="142"/>
      <c r="C18" s="151" t="s">
        <v>253</v>
      </c>
      <c r="D18" s="217">
        <v>430</v>
      </c>
      <c r="E18" s="217">
        <v>344</v>
      </c>
      <c r="F18" s="149">
        <f t="shared" si="0"/>
        <v>80</v>
      </c>
    </row>
    <row r="19" spans="1:6" ht="15.75" customHeight="1">
      <c r="A19" s="150">
        <v>1000157</v>
      </c>
      <c r="B19" s="142"/>
      <c r="C19" s="151" t="s">
        <v>255</v>
      </c>
      <c r="D19" s="217">
        <v>71</v>
      </c>
      <c r="E19" s="217">
        <v>57</v>
      </c>
      <c r="F19" s="149">
        <f t="shared" si="0"/>
        <v>80.28169014084507</v>
      </c>
    </row>
    <row r="20" spans="1:6" ht="15.75" customHeight="1">
      <c r="A20" s="150">
        <v>1000165</v>
      </c>
      <c r="B20" s="142"/>
      <c r="C20" s="151" t="s">
        <v>257</v>
      </c>
      <c r="D20" s="217">
        <v>23537</v>
      </c>
      <c r="E20" s="217">
        <v>18830</v>
      </c>
      <c r="F20" s="149">
        <f t="shared" si="0"/>
        <v>80.00169945192675</v>
      </c>
    </row>
    <row r="21" spans="1:6" ht="15.75" customHeight="1">
      <c r="A21" s="150" t="s">
        <v>258</v>
      </c>
      <c r="B21" s="142"/>
      <c r="C21" s="151" t="s">
        <v>259</v>
      </c>
      <c r="D21" s="217">
        <v>1498</v>
      </c>
      <c r="E21" s="217">
        <v>1198</v>
      </c>
      <c r="F21" s="149">
        <f t="shared" si="0"/>
        <v>79.97329773030708</v>
      </c>
    </row>
    <row r="22" spans="1:6" ht="15.75" customHeight="1">
      <c r="A22" s="150" t="s">
        <v>450</v>
      </c>
      <c r="B22" s="142"/>
      <c r="C22" s="151" t="s">
        <v>509</v>
      </c>
      <c r="D22" s="217">
        <v>41</v>
      </c>
      <c r="E22" s="217">
        <v>33</v>
      </c>
      <c r="F22" s="149">
        <f t="shared" si="0"/>
        <v>80.48780487804878</v>
      </c>
    </row>
    <row r="23" spans="1:6" ht="15.75" customHeight="1">
      <c r="A23" s="150">
        <v>1700087</v>
      </c>
      <c r="B23" s="142"/>
      <c r="C23" s="151" t="s">
        <v>538</v>
      </c>
      <c r="D23" s="217">
        <v>3</v>
      </c>
      <c r="E23" s="217">
        <v>3</v>
      </c>
      <c r="F23" s="149">
        <f t="shared" si="0"/>
        <v>100</v>
      </c>
    </row>
    <row r="24" spans="1:6" ht="15.75" customHeight="1">
      <c r="A24" s="150">
        <v>1700061</v>
      </c>
      <c r="B24" s="142"/>
      <c r="C24" s="151" t="s">
        <v>539</v>
      </c>
      <c r="D24" s="217"/>
      <c r="E24" s="217"/>
      <c r="F24" s="149" t="e">
        <f t="shared" si="0"/>
        <v>#DIV/0!</v>
      </c>
    </row>
    <row r="25" spans="1:6" ht="15.75" customHeight="1">
      <c r="A25" s="150">
        <v>1700079</v>
      </c>
      <c r="B25" s="142"/>
      <c r="C25" s="151" t="s">
        <v>540</v>
      </c>
      <c r="D25" s="217"/>
      <c r="E25" s="217"/>
      <c r="F25" s="149" t="e">
        <f t="shared" si="0"/>
        <v>#DIV/0!</v>
      </c>
    </row>
    <row r="26" spans="1:6" ht="15.75" customHeight="1">
      <c r="A26" s="150">
        <v>1700095</v>
      </c>
      <c r="B26" s="142"/>
      <c r="C26" s="151" t="s">
        <v>541</v>
      </c>
      <c r="D26" s="217">
        <v>1</v>
      </c>
      <c r="E26" s="217">
        <v>1</v>
      </c>
      <c r="F26" s="149">
        <f t="shared" si="0"/>
        <v>100</v>
      </c>
    </row>
    <row r="27" spans="1:6" ht="15.75" customHeight="1">
      <c r="A27" s="150">
        <v>1700103</v>
      </c>
      <c r="B27" s="142"/>
      <c r="C27" s="151" t="s">
        <v>542</v>
      </c>
      <c r="D27" s="217">
        <v>1</v>
      </c>
      <c r="E27" s="217">
        <v>1</v>
      </c>
      <c r="F27" s="149">
        <f t="shared" si="0"/>
        <v>100</v>
      </c>
    </row>
    <row r="28" spans="1:13" ht="15.75" customHeight="1">
      <c r="A28" s="150">
        <v>1600097</v>
      </c>
      <c r="B28" s="142"/>
      <c r="C28" s="151" t="s">
        <v>543</v>
      </c>
      <c r="D28" s="217"/>
      <c r="E28" s="217"/>
      <c r="F28" s="149" t="e">
        <f t="shared" si="0"/>
        <v>#DIV/0!</v>
      </c>
      <c r="M28" s="263"/>
    </row>
    <row r="29" spans="1:6" ht="15.75" customHeight="1">
      <c r="A29" s="397" t="s">
        <v>544</v>
      </c>
      <c r="B29" s="231"/>
      <c r="C29" s="151" t="s">
        <v>545</v>
      </c>
      <c r="D29" s="217">
        <v>3</v>
      </c>
      <c r="E29" s="217">
        <v>3</v>
      </c>
      <c r="F29" s="149">
        <f t="shared" si="0"/>
        <v>100</v>
      </c>
    </row>
    <row r="30" spans="1:6" ht="15.75" customHeight="1">
      <c r="A30" s="397" t="s">
        <v>546</v>
      </c>
      <c r="B30" s="231"/>
      <c r="C30" s="151" t="s">
        <v>547</v>
      </c>
      <c r="D30" s="217">
        <v>4</v>
      </c>
      <c r="E30" s="217">
        <v>4</v>
      </c>
      <c r="F30" s="149">
        <f t="shared" si="0"/>
        <v>100</v>
      </c>
    </row>
    <row r="31" spans="1:6" ht="15.75" customHeight="1">
      <c r="A31" s="397" t="s">
        <v>548</v>
      </c>
      <c r="B31" s="231"/>
      <c r="C31" s="151" t="s">
        <v>549</v>
      </c>
      <c r="D31" s="217"/>
      <c r="E31" s="217"/>
      <c r="F31" s="149" t="e">
        <f t="shared" si="0"/>
        <v>#DIV/0!</v>
      </c>
    </row>
    <row r="32" spans="1:6" ht="15.75" customHeight="1">
      <c r="A32" s="150">
        <v>1200057</v>
      </c>
      <c r="B32" s="142"/>
      <c r="C32" s="151" t="s">
        <v>262</v>
      </c>
      <c r="D32" s="217"/>
      <c r="E32" s="217"/>
      <c r="F32" s="149"/>
    </row>
    <row r="33" spans="1:6" ht="15.75" customHeight="1">
      <c r="A33" s="397">
        <v>1300177</v>
      </c>
      <c r="B33" s="231"/>
      <c r="C33" s="151" t="s">
        <v>404</v>
      </c>
      <c r="D33" s="217"/>
      <c r="E33" s="217"/>
      <c r="F33" s="149" t="e">
        <f>+E33*100/D33</f>
        <v>#DIV/0!</v>
      </c>
    </row>
    <row r="34" spans="1:5" ht="15.75" customHeight="1">
      <c r="A34"/>
      <c r="B34"/>
      <c r="C34"/>
      <c r="D34"/>
      <c r="E34"/>
    </row>
    <row r="35" spans="1:5" ht="19.5" customHeight="1">
      <c r="A35" s="280" t="s">
        <v>550</v>
      </c>
      <c r="B35" s="398"/>
      <c r="C35" s="399"/>
      <c r="E35" s="140" t="s">
        <v>551</v>
      </c>
    </row>
    <row r="36" spans="1:6" ht="29.25" customHeight="1">
      <c r="A36" s="141" t="s">
        <v>209</v>
      </c>
      <c r="B36" s="142" t="s">
        <v>210</v>
      </c>
      <c r="C36" s="150" t="s">
        <v>211</v>
      </c>
      <c r="D36" s="144" t="s">
        <v>212</v>
      </c>
      <c r="E36" s="143" t="s">
        <v>1738</v>
      </c>
      <c r="F36" s="141" t="s">
        <v>213</v>
      </c>
    </row>
    <row r="37" spans="1:6" ht="29.25" customHeight="1">
      <c r="A37" s="150">
        <v>1000231</v>
      </c>
      <c r="B37" s="142"/>
      <c r="C37" s="227" t="s">
        <v>552</v>
      </c>
      <c r="D37" s="217">
        <v>753920</v>
      </c>
      <c r="E37" s="217">
        <v>603136</v>
      </c>
      <c r="F37" s="149">
        <f>+E37*100/D37</f>
        <v>80</v>
      </c>
    </row>
    <row r="38" spans="1:6" ht="24" customHeight="1">
      <c r="A38" s="150">
        <v>1000231</v>
      </c>
      <c r="B38" s="142" t="s">
        <v>553</v>
      </c>
      <c r="C38" s="227" t="s">
        <v>554</v>
      </c>
      <c r="D38" s="217">
        <v>25090</v>
      </c>
      <c r="E38" s="217">
        <v>20072</v>
      </c>
      <c r="F38" s="149">
        <f>+E38*100/D38</f>
        <v>80</v>
      </c>
    </row>
    <row r="39" ht="33" customHeight="1"/>
    <row r="40" spans="3:6" ht="16.5" customHeight="1">
      <c r="C40" s="400" t="s">
        <v>555</v>
      </c>
      <c r="D40" s="401">
        <f>D5</f>
        <v>16918</v>
      </c>
      <c r="E40" s="401">
        <f>E5</f>
        <v>13534</v>
      </c>
      <c r="F40" s="149">
        <f>+E40*100/D40</f>
        <v>79.99763565433267</v>
      </c>
    </row>
    <row r="41" spans="3:6" ht="16.5" customHeight="1">
      <c r="C41" s="402" t="s">
        <v>246</v>
      </c>
      <c r="D41" s="401">
        <f>D10</f>
        <v>30237</v>
      </c>
      <c r="E41" s="401">
        <f>E10</f>
        <v>24192</v>
      </c>
      <c r="F41" s="149">
        <f>+E41*100/D41</f>
        <v>80.0079372953666</v>
      </c>
    </row>
    <row r="42" spans="3:6" ht="16.5" customHeight="1">
      <c r="C42" s="403" t="s">
        <v>556</v>
      </c>
      <c r="D42" s="401">
        <f>D37+D38</f>
        <v>779010</v>
      </c>
      <c r="E42" s="401">
        <f>E37+E38</f>
        <v>623208</v>
      </c>
      <c r="F42" s="149">
        <f>+E42*100/D42</f>
        <v>80</v>
      </c>
    </row>
    <row r="43" spans="3:6" ht="16.5" customHeight="1">
      <c r="C43" s="404"/>
      <c r="D43" s="405"/>
      <c r="E43" s="405"/>
      <c r="F43" s="349"/>
    </row>
    <row r="44" spans="3:5" ht="16.5" customHeight="1">
      <c r="C44" s="405"/>
      <c r="D44" s="405"/>
      <c r="E44" s="405"/>
    </row>
    <row r="45" spans="3:6" ht="16.5" customHeight="1">
      <c r="C45" s="405" t="s">
        <v>557</v>
      </c>
      <c r="D45" s="371">
        <f>D40+D41</f>
        <v>47155</v>
      </c>
      <c r="E45" s="371">
        <f>E40+E41</f>
        <v>37726</v>
      </c>
      <c r="F45" s="406">
        <f>+E45*100/D45</f>
        <v>80.00424133177818</v>
      </c>
    </row>
    <row r="46" spans="3:6" ht="16.5" customHeight="1">
      <c r="C46" s="407"/>
      <c r="D46" s="407"/>
      <c r="E46" s="407"/>
      <c r="F46" s="408"/>
    </row>
    <row r="47" spans="3:6" ht="16.5" customHeight="1">
      <c r="C47" s="407"/>
      <c r="D47" s="246">
        <f>D45+D42</f>
        <v>826165</v>
      </c>
      <c r="E47" s="246">
        <f>E45+E42</f>
        <v>660934</v>
      </c>
      <c r="F47" s="149">
        <f>+E47*100/D47</f>
        <v>80.00024208239275</v>
      </c>
    </row>
    <row r="48" spans="3:6" ht="16.5" customHeight="1">
      <c r="C48" s="407"/>
      <c r="D48" s="246"/>
      <c r="E48" s="246"/>
      <c r="F48" s="192"/>
    </row>
    <row r="49" spans="1:6" ht="16.5" customHeight="1">
      <c r="A49" s="409">
        <v>1100072</v>
      </c>
      <c r="B49" s="410"/>
      <c r="C49" s="200" t="s">
        <v>558</v>
      </c>
      <c r="D49" s="246">
        <v>56</v>
      </c>
      <c r="E49" s="246">
        <v>45</v>
      </c>
      <c r="F49" s="192"/>
    </row>
    <row r="50" spans="1:6" ht="16.5" customHeight="1">
      <c r="A50" s="411">
        <v>1200047</v>
      </c>
      <c r="B50" s="412"/>
      <c r="C50" s="200" t="s">
        <v>559</v>
      </c>
      <c r="D50" s="246">
        <v>411</v>
      </c>
      <c r="E50" s="246">
        <v>329</v>
      </c>
      <c r="F50" s="192"/>
    </row>
    <row r="51" spans="1:6" ht="16.5" customHeight="1">
      <c r="A51" s="413">
        <v>2200079</v>
      </c>
      <c r="B51" s="414"/>
      <c r="C51" s="200" t="s">
        <v>560</v>
      </c>
      <c r="D51" s="246">
        <v>293</v>
      </c>
      <c r="E51" s="246">
        <v>234</v>
      </c>
      <c r="F51" s="192"/>
    </row>
    <row r="52" spans="1:6" ht="16.5" customHeight="1">
      <c r="A52" s="415">
        <v>2200103</v>
      </c>
      <c r="B52" s="416"/>
      <c r="C52" s="404" t="s">
        <v>561</v>
      </c>
      <c r="D52" s="246">
        <v>190</v>
      </c>
      <c r="E52" s="246">
        <v>152</v>
      </c>
      <c r="F52" s="192"/>
    </row>
    <row r="53" spans="1:6" ht="16.5" customHeight="1">
      <c r="A53" s="417">
        <v>2200111</v>
      </c>
      <c r="B53" s="418"/>
      <c r="C53" s="404" t="s">
        <v>562</v>
      </c>
      <c r="D53" s="246">
        <v>118</v>
      </c>
      <c r="E53" s="246">
        <v>94</v>
      </c>
      <c r="F53" s="192"/>
    </row>
    <row r="54" spans="5:6" ht="16.5" customHeight="1">
      <c r="E54" s="246"/>
      <c r="F54" s="192"/>
    </row>
    <row r="56" spans="3:6" ht="16.5" customHeight="1">
      <c r="C56" s="194" t="s">
        <v>283</v>
      </c>
      <c r="D56" s="194">
        <f>SUM(D49:D53)+4</f>
        <v>1072</v>
      </c>
      <c r="E56" s="194">
        <f>SUM(E49:E53)</f>
        <v>854</v>
      </c>
      <c r="F56" s="194"/>
    </row>
    <row r="57" spans="3:6" ht="16.5" customHeight="1">
      <c r="C57" s="194"/>
      <c r="D57" s="194"/>
      <c r="E57" s="194"/>
      <c r="F57" s="194"/>
    </row>
    <row r="58" spans="3:6" ht="16.5" customHeight="1">
      <c r="C58" s="194" t="s">
        <v>284</v>
      </c>
      <c r="D58" s="194">
        <f>+D47+D56</f>
        <v>827237</v>
      </c>
      <c r="E58" s="194">
        <f>+E47+E56</f>
        <v>661788</v>
      </c>
      <c r="F58" s="328">
        <f>+E58*100/D58</f>
        <v>79.99980658505362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9"/>
  <sheetViews>
    <sheetView zoomScalePageLayoutView="0" workbookViewId="0" topLeftCell="A1">
      <selection activeCell="K23" sqref="K23"/>
    </sheetView>
  </sheetViews>
  <sheetFormatPr defaultColWidth="9.140625" defaultRowHeight="12.75"/>
  <cols>
    <col min="1" max="1" width="9.57421875" style="7" customWidth="1"/>
    <col min="2" max="2" width="4.57421875" style="8" customWidth="1"/>
    <col min="3" max="3" width="9.140625" style="7" customWidth="1"/>
    <col min="4" max="8" width="9.140625" style="9" customWidth="1"/>
    <col min="9" max="9" width="18.421875" style="9" customWidth="1"/>
    <col min="10" max="16384" width="9.140625" style="9" customWidth="1"/>
  </cols>
  <sheetData>
    <row r="2" spans="1:9" ht="11.25">
      <c r="A2" s="10"/>
      <c r="B2" s="11"/>
      <c r="C2" s="10"/>
      <c r="D2" s="12"/>
      <c r="E2" s="12"/>
      <c r="F2" s="12"/>
      <c r="G2" s="12"/>
      <c r="H2" s="12"/>
      <c r="I2" s="12"/>
    </row>
    <row r="3" spans="1:9" ht="11.25">
      <c r="A3" s="13" t="s">
        <v>0</v>
      </c>
      <c r="B3" s="14">
        <v>1</v>
      </c>
      <c r="C3" s="15" t="s">
        <v>1</v>
      </c>
      <c r="D3" s="16"/>
      <c r="E3" s="16"/>
      <c r="F3" s="16"/>
      <c r="G3" s="16"/>
      <c r="H3" s="16"/>
      <c r="I3" s="16"/>
    </row>
    <row r="4" spans="1:28" ht="15" customHeight="1">
      <c r="A4" s="17" t="s">
        <v>0</v>
      </c>
      <c r="B4" s="18">
        <v>2</v>
      </c>
      <c r="C4" s="727" t="s">
        <v>2</v>
      </c>
      <c r="D4" s="727"/>
      <c r="E4" s="727"/>
      <c r="F4" s="727"/>
      <c r="G4" s="727"/>
      <c r="H4" s="727"/>
      <c r="I4" s="727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5" customHeight="1">
      <c r="A5" s="17"/>
      <c r="B5" s="18"/>
      <c r="C5" s="727"/>
      <c r="D5" s="727"/>
      <c r="E5" s="727"/>
      <c r="F5" s="727"/>
      <c r="G5" s="727"/>
      <c r="H5" s="727"/>
      <c r="I5" s="727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</row>
    <row r="6" spans="1:9" ht="13.5" customHeight="1">
      <c r="A6" s="17" t="s">
        <v>0</v>
      </c>
      <c r="B6" s="18">
        <v>3</v>
      </c>
      <c r="C6" s="728" t="s">
        <v>3</v>
      </c>
      <c r="D6" s="728"/>
      <c r="E6" s="728"/>
      <c r="F6" s="728"/>
      <c r="G6" s="728"/>
      <c r="H6" s="728"/>
      <c r="I6" s="728"/>
    </row>
    <row r="7" spans="1:9" ht="11.25">
      <c r="A7" s="17"/>
      <c r="B7" s="18"/>
      <c r="C7" s="728"/>
      <c r="D7" s="728"/>
      <c r="E7" s="728"/>
      <c r="F7" s="728"/>
      <c r="G7" s="728"/>
      <c r="H7" s="728"/>
      <c r="I7" s="728"/>
    </row>
    <row r="8" spans="1:15" ht="13.5" customHeight="1">
      <c r="A8" s="17" t="s">
        <v>0</v>
      </c>
      <c r="B8" s="18">
        <v>4</v>
      </c>
      <c r="C8" s="728" t="s">
        <v>4</v>
      </c>
      <c r="D8" s="728"/>
      <c r="E8" s="728"/>
      <c r="F8" s="728"/>
      <c r="G8" s="728"/>
      <c r="H8" s="728"/>
      <c r="I8" s="728"/>
      <c r="J8" s="21"/>
      <c r="K8" s="21"/>
      <c r="L8" s="21"/>
      <c r="M8" s="21"/>
      <c r="N8" s="21"/>
      <c r="O8" s="21"/>
    </row>
    <row r="9" spans="1:15" ht="11.25">
      <c r="A9" s="17"/>
      <c r="B9" s="18"/>
      <c r="C9" s="728"/>
      <c r="D9" s="728"/>
      <c r="E9" s="728"/>
      <c r="F9" s="728"/>
      <c r="G9" s="728"/>
      <c r="H9" s="728"/>
      <c r="I9" s="728"/>
      <c r="J9" s="21"/>
      <c r="K9" s="21"/>
      <c r="L9" s="21"/>
      <c r="M9" s="21"/>
      <c r="N9" s="21"/>
      <c r="O9" s="21"/>
    </row>
    <row r="10" spans="1:9" ht="11.25" customHeight="1">
      <c r="A10" s="17" t="s">
        <v>0</v>
      </c>
      <c r="B10" s="18">
        <v>5</v>
      </c>
      <c r="C10" s="22" t="s">
        <v>5</v>
      </c>
      <c r="D10" s="23"/>
      <c r="E10" s="23"/>
      <c r="F10" s="23"/>
      <c r="G10" s="23" t="s">
        <v>6</v>
      </c>
      <c r="H10" s="23"/>
      <c r="I10" s="23"/>
    </row>
    <row r="11" spans="1:9" ht="11.25">
      <c r="A11" s="17" t="s">
        <v>0</v>
      </c>
      <c r="B11" s="18">
        <v>6</v>
      </c>
      <c r="C11" s="24" t="s">
        <v>7</v>
      </c>
      <c r="D11" s="22"/>
      <c r="E11" s="22"/>
      <c r="F11" s="22"/>
      <c r="G11" s="22"/>
      <c r="H11" s="22" t="s">
        <v>6</v>
      </c>
      <c r="I11" s="25"/>
    </row>
    <row r="12" spans="1:9" ht="11.25">
      <c r="A12" s="17" t="s">
        <v>0</v>
      </c>
      <c r="B12" s="18">
        <v>7</v>
      </c>
      <c r="C12" s="22" t="s">
        <v>8</v>
      </c>
      <c r="D12" s="25"/>
      <c r="E12" s="25"/>
      <c r="F12" s="25"/>
      <c r="G12" s="25"/>
      <c r="H12" s="25"/>
      <c r="I12" s="25"/>
    </row>
    <row r="13" spans="1:9" ht="11.25">
      <c r="A13" s="17" t="s">
        <v>0</v>
      </c>
      <c r="B13" s="18">
        <v>8</v>
      </c>
      <c r="C13" s="18" t="s">
        <v>9</v>
      </c>
      <c r="D13" s="25"/>
      <c r="E13" s="25"/>
      <c r="F13" s="25"/>
      <c r="G13" s="25"/>
      <c r="H13" s="25"/>
      <c r="I13" s="25"/>
    </row>
    <row r="14" spans="1:9" ht="11.25">
      <c r="A14" s="17" t="s">
        <v>0</v>
      </c>
      <c r="B14" s="26">
        <v>9</v>
      </c>
      <c r="C14" s="27" t="s">
        <v>10</v>
      </c>
      <c r="D14" s="28"/>
      <c r="E14" s="28"/>
      <c r="F14" s="28"/>
      <c r="G14" s="28"/>
      <c r="H14" s="28"/>
      <c r="I14" s="28"/>
    </row>
    <row r="15" spans="1:9" ht="11.25">
      <c r="A15" s="17" t="s">
        <v>0</v>
      </c>
      <c r="B15" s="26">
        <v>10</v>
      </c>
      <c r="C15" s="27" t="s">
        <v>11</v>
      </c>
      <c r="D15" s="28"/>
      <c r="E15" s="28"/>
      <c r="F15" s="28"/>
      <c r="G15" s="28"/>
      <c r="H15" s="28"/>
      <c r="I15" s="28"/>
    </row>
    <row r="16" spans="1:9" ht="11.25">
      <c r="A16" s="17" t="s">
        <v>0</v>
      </c>
      <c r="B16" s="26">
        <v>11</v>
      </c>
      <c r="C16" s="27" t="s">
        <v>12</v>
      </c>
      <c r="D16" s="28"/>
      <c r="E16" s="28"/>
      <c r="F16" s="28"/>
      <c r="G16" s="28"/>
      <c r="H16" s="28"/>
      <c r="I16" s="28"/>
    </row>
    <row r="17" spans="1:9" ht="11.25">
      <c r="A17" s="17" t="s">
        <v>0</v>
      </c>
      <c r="B17" s="26">
        <v>12</v>
      </c>
      <c r="C17" s="27" t="s">
        <v>13</v>
      </c>
      <c r="D17" s="28"/>
      <c r="E17" s="28"/>
      <c r="F17" s="28"/>
      <c r="G17" s="28"/>
      <c r="H17" s="28"/>
      <c r="I17" s="28"/>
    </row>
    <row r="18" spans="1:9" ht="11.25">
      <c r="A18" s="17" t="s">
        <v>0</v>
      </c>
      <c r="B18" s="26">
        <v>13</v>
      </c>
      <c r="C18" s="10" t="s">
        <v>14</v>
      </c>
      <c r="D18" s="28"/>
      <c r="E18" s="28"/>
      <c r="F18" s="28"/>
      <c r="G18" s="28"/>
      <c r="H18" s="28"/>
      <c r="I18" s="28"/>
    </row>
    <row r="19" spans="1:9" ht="11.25">
      <c r="A19" s="17" t="s">
        <v>0</v>
      </c>
      <c r="B19" s="26">
        <v>14</v>
      </c>
      <c r="C19" s="27" t="s">
        <v>15</v>
      </c>
      <c r="D19" s="28"/>
      <c r="E19" s="28"/>
      <c r="F19" s="28"/>
      <c r="G19" s="28"/>
      <c r="H19" s="28"/>
      <c r="I19" s="28"/>
    </row>
    <row r="20" spans="1:9" ht="13.5" customHeight="1">
      <c r="A20" s="17" t="s">
        <v>0</v>
      </c>
      <c r="B20" s="26" t="s">
        <v>16</v>
      </c>
      <c r="C20" s="729" t="s">
        <v>17</v>
      </c>
      <c r="D20" s="729"/>
      <c r="E20" s="729"/>
      <c r="F20" s="729"/>
      <c r="G20" s="729"/>
      <c r="H20" s="729"/>
      <c r="I20" s="729"/>
    </row>
    <row r="21" spans="1:9" ht="11.25">
      <c r="A21" s="17"/>
      <c r="B21" s="26"/>
      <c r="C21" s="729"/>
      <c r="D21" s="729"/>
      <c r="E21" s="729"/>
      <c r="F21" s="729"/>
      <c r="G21" s="729"/>
      <c r="H21" s="729"/>
      <c r="I21" s="729"/>
    </row>
    <row r="22" spans="1:9" ht="11.25">
      <c r="A22" s="17" t="s">
        <v>0</v>
      </c>
      <c r="B22" s="26" t="s">
        <v>18</v>
      </c>
      <c r="C22" s="27" t="s">
        <v>19</v>
      </c>
      <c r="D22" s="28"/>
      <c r="E22" s="28"/>
      <c r="F22" s="28"/>
      <c r="G22" s="28"/>
      <c r="H22" s="28"/>
      <c r="I22" s="28"/>
    </row>
    <row r="23" spans="1:9" ht="11.25">
      <c r="A23" s="17"/>
      <c r="B23" s="26"/>
      <c r="C23" s="27" t="s">
        <v>20</v>
      </c>
      <c r="D23" s="28"/>
      <c r="E23" s="28"/>
      <c r="F23" s="28"/>
      <c r="G23" s="28"/>
      <c r="H23" s="28"/>
      <c r="I23" s="28"/>
    </row>
    <row r="24" spans="1:9" ht="11.25">
      <c r="A24" s="17" t="s">
        <v>0</v>
      </c>
      <c r="B24" s="26">
        <v>16</v>
      </c>
      <c r="C24" s="27" t="s">
        <v>21</v>
      </c>
      <c r="D24" s="28"/>
      <c r="E24" s="28"/>
      <c r="F24" s="28"/>
      <c r="G24" s="28"/>
      <c r="H24" s="28"/>
      <c r="I24" s="28"/>
    </row>
    <row r="25" spans="1:9" ht="11.25">
      <c r="A25" s="17" t="s">
        <v>0</v>
      </c>
      <c r="B25" s="26">
        <v>17</v>
      </c>
      <c r="C25" s="27" t="s">
        <v>22</v>
      </c>
      <c r="D25" s="28"/>
      <c r="E25" s="28"/>
      <c r="F25" s="28"/>
      <c r="G25" s="28"/>
      <c r="H25" s="28"/>
      <c r="I25" s="28"/>
    </row>
    <row r="26" spans="1:9" ht="11.25">
      <c r="A26" s="17" t="s">
        <v>0</v>
      </c>
      <c r="B26" s="26">
        <v>18</v>
      </c>
      <c r="C26" s="27" t="s">
        <v>23</v>
      </c>
      <c r="D26" s="28"/>
      <c r="E26" s="28"/>
      <c r="F26" s="28"/>
      <c r="G26" s="28"/>
      <c r="H26" s="28"/>
      <c r="I26" s="28"/>
    </row>
    <row r="27" spans="1:9" ht="11.25">
      <c r="A27" s="17" t="s">
        <v>0</v>
      </c>
      <c r="B27" s="26">
        <v>19</v>
      </c>
      <c r="C27" s="27" t="s">
        <v>24</v>
      </c>
      <c r="D27" s="28"/>
      <c r="E27" s="28"/>
      <c r="F27" s="28"/>
      <c r="G27" s="28"/>
      <c r="H27" s="28"/>
      <c r="I27" s="28"/>
    </row>
    <row r="28" spans="1:9" ht="11.25">
      <c r="A28" s="17" t="s">
        <v>0</v>
      </c>
      <c r="B28" s="26">
        <v>20</v>
      </c>
      <c r="C28" s="27" t="s">
        <v>25</v>
      </c>
      <c r="D28" s="28"/>
      <c r="E28" s="28"/>
      <c r="F28" s="28"/>
      <c r="G28" s="28"/>
      <c r="H28" s="28"/>
      <c r="I28" s="28"/>
    </row>
    <row r="29" spans="1:9" ht="11.25">
      <c r="A29" s="17" t="s">
        <v>0</v>
      </c>
      <c r="B29" s="26">
        <v>21</v>
      </c>
      <c r="C29" s="27" t="s">
        <v>26</v>
      </c>
      <c r="D29" s="28"/>
      <c r="E29" s="28"/>
      <c r="F29" s="28"/>
      <c r="G29" s="28"/>
      <c r="H29" s="28"/>
      <c r="I29" s="28"/>
    </row>
    <row r="30" spans="1:9" ht="11.25">
      <c r="A30" s="17" t="s">
        <v>0</v>
      </c>
      <c r="B30" s="26">
        <v>22</v>
      </c>
      <c r="C30" s="27" t="s">
        <v>27</v>
      </c>
      <c r="D30" s="28"/>
      <c r="E30" s="28"/>
      <c r="F30" s="28"/>
      <c r="G30" s="28"/>
      <c r="H30" s="28"/>
      <c r="I30" s="28"/>
    </row>
    <row r="31" spans="1:9" ht="11.25">
      <c r="A31" s="17" t="s">
        <v>0</v>
      </c>
      <c r="B31" s="26">
        <v>23</v>
      </c>
      <c r="C31" s="27" t="s">
        <v>28</v>
      </c>
      <c r="D31" s="28"/>
      <c r="E31" s="28"/>
      <c r="F31" s="28"/>
      <c r="G31" s="28"/>
      <c r="H31" s="28"/>
      <c r="I31" s="28"/>
    </row>
    <row r="32" spans="1:9" ht="11.25">
      <c r="A32" s="17" t="s">
        <v>0</v>
      </c>
      <c r="B32" s="26">
        <v>24</v>
      </c>
      <c r="C32" s="27" t="s">
        <v>29</v>
      </c>
      <c r="D32" s="28"/>
      <c r="E32" s="28"/>
      <c r="F32" s="28"/>
      <c r="G32" s="28"/>
      <c r="H32" s="28"/>
      <c r="I32" s="28"/>
    </row>
    <row r="33" spans="1:9" ht="11.25">
      <c r="A33" s="17" t="s">
        <v>0</v>
      </c>
      <c r="B33" s="26">
        <v>25</v>
      </c>
      <c r="C33" s="27" t="s">
        <v>30</v>
      </c>
      <c r="D33" s="28"/>
      <c r="E33" s="28"/>
      <c r="F33" s="28"/>
      <c r="G33" s="28"/>
      <c r="H33" s="28"/>
      <c r="I33" s="28"/>
    </row>
    <row r="34" spans="1:9" ht="11.25">
      <c r="A34" s="17" t="s">
        <v>0</v>
      </c>
      <c r="B34" s="26">
        <v>26</v>
      </c>
      <c r="C34" s="27" t="s">
        <v>31</v>
      </c>
      <c r="D34" s="28"/>
      <c r="E34" s="28"/>
      <c r="F34" s="28"/>
      <c r="G34" s="28"/>
      <c r="H34" s="28"/>
      <c r="I34" s="28"/>
    </row>
    <row r="35" spans="1:9" ht="11.25">
      <c r="A35" s="17" t="s">
        <v>0</v>
      </c>
      <c r="B35" s="26">
        <v>27</v>
      </c>
      <c r="C35" s="27" t="s">
        <v>32</v>
      </c>
      <c r="D35" s="28"/>
      <c r="E35" s="28"/>
      <c r="F35" s="28"/>
      <c r="G35" s="28"/>
      <c r="H35" s="28"/>
      <c r="I35" s="28"/>
    </row>
    <row r="36" spans="1:9" ht="11.25">
      <c r="A36" s="17" t="s">
        <v>0</v>
      </c>
      <c r="B36" s="26">
        <v>28</v>
      </c>
      <c r="C36" s="27" t="s">
        <v>33</v>
      </c>
      <c r="D36" s="28"/>
      <c r="E36" s="28"/>
      <c r="F36" s="28"/>
      <c r="G36" s="28"/>
      <c r="H36" s="28"/>
      <c r="I36" s="28"/>
    </row>
    <row r="37" spans="1:9" ht="11.25">
      <c r="A37" s="17" t="s">
        <v>0</v>
      </c>
      <c r="B37" s="26">
        <v>29</v>
      </c>
      <c r="C37" s="27" t="s">
        <v>34</v>
      </c>
      <c r="D37" s="28"/>
      <c r="E37" s="28"/>
      <c r="F37" s="28"/>
      <c r="G37" s="28"/>
      <c r="H37" s="28"/>
      <c r="I37" s="28"/>
    </row>
    <row r="38" spans="1:9" ht="11.25">
      <c r="A38" s="17" t="s">
        <v>0</v>
      </c>
      <c r="B38" s="26">
        <v>30</v>
      </c>
      <c r="C38" s="27" t="s">
        <v>35</v>
      </c>
      <c r="D38" s="28"/>
      <c r="E38" s="28"/>
      <c r="F38" s="28"/>
      <c r="G38" s="28"/>
      <c r="H38" s="28"/>
      <c r="I38" s="28"/>
    </row>
    <row r="39" spans="1:9" ht="11.25">
      <c r="A39" s="17" t="s">
        <v>0</v>
      </c>
      <c r="B39" s="29">
        <v>31</v>
      </c>
      <c r="C39" s="30" t="s">
        <v>36</v>
      </c>
      <c r="D39" s="31"/>
      <c r="E39" s="31"/>
      <c r="F39" s="31"/>
      <c r="G39" s="31"/>
      <c r="H39" s="31"/>
      <c r="I39" s="31"/>
    </row>
  </sheetData>
  <sheetProtection selectLockedCells="1" selectUnlockedCells="1"/>
  <mergeCells count="4">
    <mergeCell ref="C4:I5"/>
    <mergeCell ref="C6:I7"/>
    <mergeCell ref="C8:I9"/>
    <mergeCell ref="C20:I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25">
      <selection activeCell="E37" sqref="E37"/>
    </sheetView>
  </sheetViews>
  <sheetFormatPr defaultColWidth="9.140625" defaultRowHeight="12.75"/>
  <cols>
    <col min="1" max="2" width="9.8515625" style="137" customWidth="1"/>
    <col min="3" max="3" width="47.140625" style="137" customWidth="1"/>
    <col min="4" max="4" width="9.140625" style="137" customWidth="1"/>
    <col min="5" max="5" width="9.00390625" style="137" customWidth="1"/>
    <col min="6" max="6" width="9.8515625" style="137" customWidth="1"/>
    <col min="7" max="9" width="9.140625" style="137" customWidth="1"/>
    <col min="10" max="10" width="9.7109375" style="137" customWidth="1"/>
    <col min="11" max="16384" width="9.140625" style="137" customWidth="1"/>
  </cols>
  <sheetData>
    <row r="1" spans="1:4" ht="12.75">
      <c r="A1" s="195" t="s">
        <v>22</v>
      </c>
      <c r="B1" s="261"/>
      <c r="D1" s="137" t="s">
        <v>84</v>
      </c>
    </row>
    <row r="2" spans="1:5" ht="12.75">
      <c r="A2" s="419"/>
      <c r="B2" s="420"/>
      <c r="E2" s="140" t="s">
        <v>563</v>
      </c>
    </row>
    <row r="3" spans="1:6" s="421" customFormat="1" ht="25.5">
      <c r="A3" s="144" t="s">
        <v>209</v>
      </c>
      <c r="B3" s="182" t="s">
        <v>210</v>
      </c>
      <c r="C3" s="311" t="s">
        <v>211</v>
      </c>
      <c r="D3" s="144" t="s">
        <v>212</v>
      </c>
      <c r="E3" s="143" t="s">
        <v>1738</v>
      </c>
      <c r="F3" s="141" t="s">
        <v>213</v>
      </c>
    </row>
    <row r="4" spans="1:10" s="421" customFormat="1" ht="12.75">
      <c r="A4" s="250"/>
      <c r="B4" s="167"/>
      <c r="C4" s="147" t="s">
        <v>564</v>
      </c>
      <c r="D4" s="250">
        <f>D5+D9</f>
        <v>5610</v>
      </c>
      <c r="E4" s="250">
        <f>E5+E9</f>
        <v>5505</v>
      </c>
      <c r="F4" s="149">
        <f>+E4*100/D4</f>
        <v>98.1283422459893</v>
      </c>
      <c r="H4" s="137"/>
      <c r="I4" s="137"/>
      <c r="J4" s="137"/>
    </row>
    <row r="5" spans="1:6" ht="25.5">
      <c r="A5" s="422">
        <v>1000033</v>
      </c>
      <c r="B5" s="423"/>
      <c r="C5" s="424" t="s">
        <v>565</v>
      </c>
      <c r="D5" s="425">
        <f>D6+D7+D8</f>
        <v>1279</v>
      </c>
      <c r="E5" s="425">
        <f>E6+E7+E8</f>
        <v>1170</v>
      </c>
      <c r="F5" s="149">
        <f>+E5*100/D5</f>
        <v>91.47771696637999</v>
      </c>
    </row>
    <row r="6" spans="1:6" ht="12.75">
      <c r="A6" s="426">
        <v>1000033</v>
      </c>
      <c r="B6" s="427" t="s">
        <v>269</v>
      </c>
      <c r="C6" s="428" t="s">
        <v>566</v>
      </c>
      <c r="D6" s="429">
        <v>259</v>
      </c>
      <c r="E6" s="429">
        <v>234</v>
      </c>
      <c r="F6" s="149">
        <f>+E6*100/D6</f>
        <v>90.34749034749035</v>
      </c>
    </row>
    <row r="7" spans="1:6" ht="12.75">
      <c r="A7" s="426">
        <v>1000033</v>
      </c>
      <c r="B7" s="427">
        <v>21</v>
      </c>
      <c r="C7" s="428" t="s">
        <v>567</v>
      </c>
      <c r="D7" s="429">
        <v>1020</v>
      </c>
      <c r="E7" s="429">
        <v>936</v>
      </c>
      <c r="F7" s="149">
        <f>+E7*100/D7</f>
        <v>91.76470588235294</v>
      </c>
    </row>
    <row r="8" spans="1:6" ht="12.75">
      <c r="A8" s="430">
        <v>1200055</v>
      </c>
      <c r="B8" s="431"/>
      <c r="C8" s="151" t="s">
        <v>238</v>
      </c>
      <c r="D8" s="269"/>
      <c r="E8" s="269"/>
      <c r="F8" s="149">
        <f>+E9*100/D9</f>
        <v>100.0923574232279</v>
      </c>
    </row>
    <row r="9" spans="1:6" ht="12.75">
      <c r="A9" s="432">
        <v>1000041</v>
      </c>
      <c r="B9" s="433"/>
      <c r="C9" s="434" t="s">
        <v>568</v>
      </c>
      <c r="D9" s="425">
        <f>SUM(D10:D18)</f>
        <v>4331</v>
      </c>
      <c r="E9" s="425">
        <f>SUM(E10:E18)</f>
        <v>4335</v>
      </c>
      <c r="F9" s="149">
        <f aca="true" t="shared" si="0" ref="F9:F17">+E9*100/D9</f>
        <v>100.0923574232279</v>
      </c>
    </row>
    <row r="10" spans="1:6" ht="12.75">
      <c r="A10" s="181">
        <v>1000041</v>
      </c>
      <c r="B10" s="435">
        <v>22</v>
      </c>
      <c r="C10" s="436" t="s">
        <v>569</v>
      </c>
      <c r="D10" s="429">
        <v>326</v>
      </c>
      <c r="E10" s="429">
        <v>199</v>
      </c>
      <c r="F10" s="149">
        <f t="shared" si="0"/>
        <v>61.04294478527607</v>
      </c>
    </row>
    <row r="11" spans="1:6" ht="12.75">
      <c r="A11" s="181">
        <v>1000041</v>
      </c>
      <c r="B11" s="435">
        <v>23</v>
      </c>
      <c r="C11" s="436" t="s">
        <v>570</v>
      </c>
      <c r="D11" s="429">
        <v>21</v>
      </c>
      <c r="E11" s="429">
        <v>35</v>
      </c>
      <c r="F11" s="149">
        <f t="shared" si="0"/>
        <v>166.66666666666666</v>
      </c>
    </row>
    <row r="12" spans="1:6" ht="12.75">
      <c r="A12" s="181">
        <v>1000041</v>
      </c>
      <c r="B12" s="435">
        <v>25</v>
      </c>
      <c r="C12" s="436" t="s">
        <v>571</v>
      </c>
      <c r="D12" s="429">
        <v>228</v>
      </c>
      <c r="E12" s="429">
        <v>234</v>
      </c>
      <c r="F12" s="149">
        <f t="shared" si="0"/>
        <v>102.63157894736842</v>
      </c>
    </row>
    <row r="13" spans="1:6" ht="12.75">
      <c r="A13" s="181">
        <v>1000041</v>
      </c>
      <c r="B13" s="435">
        <v>26</v>
      </c>
      <c r="C13" s="436" t="s">
        <v>572</v>
      </c>
      <c r="D13" s="429">
        <v>212</v>
      </c>
      <c r="E13" s="429">
        <v>304</v>
      </c>
      <c r="F13" s="149">
        <f t="shared" si="0"/>
        <v>143.39622641509433</v>
      </c>
    </row>
    <row r="14" spans="1:6" ht="12.75">
      <c r="A14" s="181">
        <v>1000041</v>
      </c>
      <c r="B14" s="435" t="s">
        <v>269</v>
      </c>
      <c r="C14" s="436" t="s">
        <v>573</v>
      </c>
      <c r="D14" s="429"/>
      <c r="E14" s="429">
        <v>241</v>
      </c>
      <c r="F14" s="149" t="e">
        <f t="shared" si="0"/>
        <v>#DIV/0!</v>
      </c>
    </row>
    <row r="15" spans="1:6" ht="12.75">
      <c r="A15" s="181">
        <v>1000041</v>
      </c>
      <c r="B15" s="182" t="s">
        <v>269</v>
      </c>
      <c r="C15" s="436" t="s">
        <v>574</v>
      </c>
      <c r="D15" s="429"/>
      <c r="E15" s="429">
        <v>245</v>
      </c>
      <c r="F15" s="149" t="e">
        <f t="shared" si="0"/>
        <v>#DIV/0!</v>
      </c>
    </row>
    <row r="16" spans="1:6" ht="12.75">
      <c r="A16" s="181">
        <v>1000041</v>
      </c>
      <c r="B16" s="182" t="s">
        <v>269</v>
      </c>
      <c r="C16" s="436" t="s">
        <v>575</v>
      </c>
      <c r="D16" s="429">
        <v>1207</v>
      </c>
      <c r="E16" s="429">
        <v>1207</v>
      </c>
      <c r="F16" s="149">
        <f t="shared" si="0"/>
        <v>100</v>
      </c>
    </row>
    <row r="17" spans="1:6" ht="12.75">
      <c r="A17" s="181">
        <v>1000041</v>
      </c>
      <c r="B17" s="182">
        <v>24</v>
      </c>
      <c r="C17" s="437" t="s">
        <v>576</v>
      </c>
      <c r="D17" s="429">
        <v>2271</v>
      </c>
      <c r="E17" s="429">
        <v>1817</v>
      </c>
      <c r="F17" s="149">
        <f t="shared" si="0"/>
        <v>80.00880669308674</v>
      </c>
    </row>
    <row r="18" spans="1:6" ht="12.75">
      <c r="A18" s="181">
        <v>1000041</v>
      </c>
      <c r="B18" s="182" t="s">
        <v>577</v>
      </c>
      <c r="C18" s="437" t="s">
        <v>578</v>
      </c>
      <c r="D18" s="438">
        <v>66</v>
      </c>
      <c r="E18" s="438">
        <v>53</v>
      </c>
      <c r="F18" s="149">
        <f>+E19*100/D19</f>
        <v>79.99209173586398</v>
      </c>
    </row>
    <row r="19" spans="1:6" ht="12.75">
      <c r="A19" s="174"/>
      <c r="B19" s="175"/>
      <c r="C19" s="176" t="s">
        <v>579</v>
      </c>
      <c r="D19" s="439">
        <f>+D20+D21+D22</f>
        <v>2529</v>
      </c>
      <c r="E19" s="439">
        <f>+E20+E21+E22</f>
        <v>2023</v>
      </c>
      <c r="F19" s="149">
        <f>+E19*100/D19</f>
        <v>79.99209173586398</v>
      </c>
    </row>
    <row r="20" spans="1:6" ht="12.75">
      <c r="A20" s="323">
        <v>1000215</v>
      </c>
      <c r="B20" s="440"/>
      <c r="C20" s="236" t="s">
        <v>580</v>
      </c>
      <c r="D20" s="429">
        <v>1814</v>
      </c>
      <c r="E20" s="429">
        <v>1451</v>
      </c>
      <c r="F20" s="149">
        <f>+E20*100/D20</f>
        <v>79.98897464167585</v>
      </c>
    </row>
    <row r="21" spans="1:6" ht="25.5">
      <c r="A21" s="241" t="s">
        <v>581</v>
      </c>
      <c r="B21" s="142"/>
      <c r="C21" s="155" t="s">
        <v>582</v>
      </c>
      <c r="D21" s="269">
        <v>4</v>
      </c>
      <c r="E21" s="269">
        <v>3</v>
      </c>
      <c r="F21" s="149">
        <f>+E22*100/D22</f>
        <v>80.028129395218</v>
      </c>
    </row>
    <row r="22" spans="1:6" ht="12.75">
      <c r="A22" s="441">
        <v>1000207</v>
      </c>
      <c r="B22" s="442"/>
      <c r="C22" s="251" t="s">
        <v>583</v>
      </c>
      <c r="D22" s="425">
        <f>+D23+D24+D25+D26+D27</f>
        <v>711</v>
      </c>
      <c r="E22" s="425">
        <f>+E23+E24+E25+E26+E27</f>
        <v>569</v>
      </c>
      <c r="F22" s="149">
        <f aca="true" t="shared" si="1" ref="F22:F27">+E22*100/D22</f>
        <v>80.028129395218</v>
      </c>
    </row>
    <row r="23" spans="1:6" ht="12.75">
      <c r="A23" s="150">
        <v>1000207</v>
      </c>
      <c r="B23" s="165" t="s">
        <v>341</v>
      </c>
      <c r="C23" s="158" t="s">
        <v>266</v>
      </c>
      <c r="D23" s="429">
        <v>0</v>
      </c>
      <c r="E23" s="429">
        <v>0</v>
      </c>
      <c r="F23" s="149" t="e">
        <f t="shared" si="1"/>
        <v>#DIV/0!</v>
      </c>
    </row>
    <row r="24" spans="1:6" ht="12.75">
      <c r="A24" s="150">
        <v>1000207</v>
      </c>
      <c r="B24" s="165" t="s">
        <v>341</v>
      </c>
      <c r="C24" s="158" t="s">
        <v>267</v>
      </c>
      <c r="D24" s="429">
        <v>0</v>
      </c>
      <c r="E24" s="429">
        <v>0</v>
      </c>
      <c r="F24" s="149" t="e">
        <f t="shared" si="1"/>
        <v>#DIV/0!</v>
      </c>
    </row>
    <row r="25" spans="1:6" ht="12.75">
      <c r="A25" s="150">
        <v>1000207</v>
      </c>
      <c r="B25" s="165" t="s">
        <v>341</v>
      </c>
      <c r="C25" s="158" t="s">
        <v>268</v>
      </c>
      <c r="D25" s="429">
        <v>0</v>
      </c>
      <c r="E25" s="429">
        <v>0</v>
      </c>
      <c r="F25" s="149" t="e">
        <f t="shared" si="1"/>
        <v>#DIV/0!</v>
      </c>
    </row>
    <row r="26" spans="1:6" ht="12.75">
      <c r="A26" s="323">
        <v>1000207</v>
      </c>
      <c r="B26" s="440" t="s">
        <v>269</v>
      </c>
      <c r="C26" s="325" t="s">
        <v>584</v>
      </c>
      <c r="D26" s="429">
        <v>294</v>
      </c>
      <c r="E26" s="429">
        <v>235</v>
      </c>
      <c r="F26" s="149">
        <f t="shared" si="1"/>
        <v>79.93197278911565</v>
      </c>
    </row>
    <row r="27" spans="1:6" ht="12.75">
      <c r="A27" s="323">
        <v>1000207</v>
      </c>
      <c r="B27" s="440" t="s">
        <v>271</v>
      </c>
      <c r="C27" s="325" t="s">
        <v>585</v>
      </c>
      <c r="D27" s="429">
        <v>417</v>
      </c>
      <c r="E27" s="429">
        <v>334</v>
      </c>
      <c r="F27" s="149">
        <f t="shared" si="1"/>
        <v>80.0959232613909</v>
      </c>
    </row>
    <row r="30" spans="3:6" ht="25.5">
      <c r="C30" s="443" t="s">
        <v>586</v>
      </c>
      <c r="D30" s="189">
        <f>D4</f>
        <v>5610</v>
      </c>
      <c r="E30" s="189">
        <f>E4</f>
        <v>5505</v>
      </c>
      <c r="F30" s="149">
        <f>+E30*100/D30</f>
        <v>98.1283422459893</v>
      </c>
    </row>
    <row r="31" spans="3:6" ht="12.75">
      <c r="C31" s="190" t="s">
        <v>263</v>
      </c>
      <c r="D31" s="339">
        <f>D19</f>
        <v>2529</v>
      </c>
      <c r="E31" s="339">
        <f>E19</f>
        <v>2023</v>
      </c>
      <c r="F31" s="149">
        <f>+E31*100/D31</f>
        <v>79.99209173586398</v>
      </c>
    </row>
    <row r="32" spans="3:6" ht="12.75">
      <c r="C32" s="187"/>
      <c r="D32" s="187"/>
      <c r="E32" s="187"/>
      <c r="F32" s="349"/>
    </row>
    <row r="33" spans="3:6" ht="12.75">
      <c r="C33" s="187"/>
      <c r="D33" s="187"/>
      <c r="E33" s="187"/>
      <c r="F33" s="349"/>
    </row>
    <row r="34" spans="3:6" ht="12.75">
      <c r="C34" s="187"/>
      <c r="D34" s="191">
        <f>D30+D31</f>
        <v>8139</v>
      </c>
      <c r="E34" s="191">
        <f>E30+E31</f>
        <v>7528</v>
      </c>
      <c r="F34" s="149">
        <f>+E34*100/D34</f>
        <v>92.49293525003071</v>
      </c>
    </row>
    <row r="35" spans="3:6" ht="12.75">
      <c r="C35" s="187"/>
      <c r="D35" s="191"/>
      <c r="E35" s="191"/>
      <c r="F35" s="192"/>
    </row>
    <row r="36" spans="1:6" ht="12.75">
      <c r="A36" s="137" t="s">
        <v>281</v>
      </c>
      <c r="C36" s="137" t="s">
        <v>346</v>
      </c>
      <c r="D36" s="191">
        <v>481</v>
      </c>
      <c r="E36" s="191">
        <v>385</v>
      </c>
      <c r="F36" s="192"/>
    </row>
    <row r="38" spans="3:6" ht="12.75">
      <c r="C38" s="194" t="s">
        <v>283</v>
      </c>
      <c r="D38" s="194">
        <f>SUM(D36:D37)+3</f>
        <v>484</v>
      </c>
      <c r="E38" s="194">
        <f>SUM(E36:E37)</f>
        <v>385</v>
      </c>
      <c r="F38" s="194"/>
    </row>
    <row r="39" spans="3:6" ht="12.75">
      <c r="C39" s="194"/>
      <c r="D39" s="194"/>
      <c r="E39" s="194"/>
      <c r="F39" s="194"/>
    </row>
    <row r="40" spans="3:6" ht="12.75">
      <c r="C40" s="195" t="s">
        <v>284</v>
      </c>
      <c r="D40" s="195">
        <f>+D34+D38</f>
        <v>8623</v>
      </c>
      <c r="E40" s="195">
        <f>+E34+E38</f>
        <v>7913</v>
      </c>
      <c r="F40" s="196">
        <f>+E40*100/D40</f>
        <v>91.76620665661602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scale="99" r:id="rId1"/>
  <colBreaks count="1" manualBreakCount="1">
    <brk id="5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54">
      <selection activeCell="D170" sqref="D170"/>
    </sheetView>
  </sheetViews>
  <sheetFormatPr defaultColWidth="9.140625" defaultRowHeight="12.75" customHeight="1"/>
  <cols>
    <col min="1" max="1" width="11.28125" style="444" customWidth="1"/>
    <col min="2" max="2" width="60.140625" style="445" customWidth="1"/>
    <col min="3" max="4" width="9.140625" style="445" customWidth="1"/>
    <col min="5" max="7" width="9.140625" style="134" customWidth="1"/>
    <col min="8" max="8" width="9.28125" style="134" customWidth="1"/>
    <col min="9" max="16384" width="9.140625" style="134" customWidth="1"/>
  </cols>
  <sheetData>
    <row r="1" spans="1:3" ht="15.75" customHeight="1">
      <c r="A1" s="446" t="s">
        <v>23</v>
      </c>
      <c r="B1" s="447"/>
      <c r="C1" s="445" t="s">
        <v>84</v>
      </c>
    </row>
    <row r="2" ht="15.75" customHeight="1">
      <c r="D2" s="448" t="s">
        <v>587</v>
      </c>
    </row>
    <row r="3" spans="1:5" ht="33" customHeight="1">
      <c r="A3" s="181" t="s">
        <v>209</v>
      </c>
      <c r="B3" s="181" t="s">
        <v>211</v>
      </c>
      <c r="C3" s="144" t="s">
        <v>212</v>
      </c>
      <c r="D3" s="143" t="s">
        <v>1738</v>
      </c>
      <c r="E3" s="141" t="s">
        <v>213</v>
      </c>
    </row>
    <row r="4" spans="1:5" ht="12.75" customHeight="1">
      <c r="A4" s="174"/>
      <c r="B4" s="176" t="s">
        <v>588</v>
      </c>
      <c r="C4" s="174">
        <f>SUM(C5:C7)</f>
        <v>56785</v>
      </c>
      <c r="D4" s="174">
        <f>SUM(D5:D7)</f>
        <v>45428</v>
      </c>
      <c r="E4" s="149">
        <f aca="true" t="shared" si="0" ref="E4:E35">+D4*100/C4</f>
        <v>80</v>
      </c>
    </row>
    <row r="5" spans="1:5" ht="12.75" customHeight="1">
      <c r="A5" s="449" t="s">
        <v>589</v>
      </c>
      <c r="B5" s="450" t="s">
        <v>590</v>
      </c>
      <c r="C5" s="323"/>
      <c r="D5" s="323"/>
      <c r="E5" s="149" t="e">
        <f t="shared" si="0"/>
        <v>#DIV/0!</v>
      </c>
    </row>
    <row r="6" spans="1:5" ht="12.75" customHeight="1">
      <c r="A6" s="449" t="s">
        <v>591</v>
      </c>
      <c r="B6" s="450" t="s">
        <v>592</v>
      </c>
      <c r="C6" s="323">
        <v>33272</v>
      </c>
      <c r="D6" s="323">
        <v>26618</v>
      </c>
      <c r="E6" s="149">
        <f t="shared" si="0"/>
        <v>80.00120221207021</v>
      </c>
    </row>
    <row r="7" spans="1:5" ht="12.75" customHeight="1">
      <c r="A7" s="449" t="s">
        <v>593</v>
      </c>
      <c r="B7" s="450" t="s">
        <v>594</v>
      </c>
      <c r="C7" s="323">
        <v>23513</v>
      </c>
      <c r="D7" s="323">
        <v>18810</v>
      </c>
      <c r="E7" s="149">
        <f t="shared" si="0"/>
        <v>79.99829881342237</v>
      </c>
    </row>
    <row r="8" spans="1:5" ht="12.75" customHeight="1">
      <c r="A8" s="451"/>
      <c r="B8" s="315" t="s">
        <v>595</v>
      </c>
      <c r="C8" s="376">
        <f>SUM(C9:C18)</f>
        <v>59543</v>
      </c>
      <c r="D8" s="376">
        <f>SUM(D9:D18)</f>
        <v>47635</v>
      </c>
      <c r="E8" s="149">
        <f t="shared" si="0"/>
        <v>80.00100767512554</v>
      </c>
    </row>
    <row r="9" spans="1:5" ht="12.75" customHeight="1">
      <c r="A9" s="316" t="s">
        <v>596</v>
      </c>
      <c r="B9" s="317" t="s">
        <v>597</v>
      </c>
      <c r="C9" s="325"/>
      <c r="D9" s="325"/>
      <c r="E9" s="149" t="e">
        <f t="shared" si="0"/>
        <v>#DIV/0!</v>
      </c>
    </row>
    <row r="10" spans="1:5" ht="12.75" customHeight="1">
      <c r="A10" s="316" t="s">
        <v>598</v>
      </c>
      <c r="B10" s="317" t="s">
        <v>599</v>
      </c>
      <c r="C10" s="325"/>
      <c r="D10" s="325"/>
      <c r="E10" s="149" t="e">
        <f t="shared" si="0"/>
        <v>#DIV/0!</v>
      </c>
    </row>
    <row r="11" spans="1:5" ht="12.75" customHeight="1">
      <c r="A11" s="316" t="s">
        <v>600</v>
      </c>
      <c r="B11" s="317" t="s">
        <v>601</v>
      </c>
      <c r="C11" s="325">
        <v>26590</v>
      </c>
      <c r="D11" s="325">
        <v>21272</v>
      </c>
      <c r="E11" s="149">
        <f t="shared" si="0"/>
        <v>80</v>
      </c>
    </row>
    <row r="12" spans="1:5" ht="12.75" customHeight="1">
      <c r="A12" s="316" t="s">
        <v>602</v>
      </c>
      <c r="B12" s="317" t="s">
        <v>603</v>
      </c>
      <c r="C12" s="325">
        <v>13612</v>
      </c>
      <c r="D12" s="325">
        <v>10890</v>
      </c>
      <c r="E12" s="149">
        <f t="shared" si="0"/>
        <v>80.0029385836027</v>
      </c>
    </row>
    <row r="13" spans="1:5" ht="12.75" customHeight="1">
      <c r="A13" s="316" t="s">
        <v>604</v>
      </c>
      <c r="B13" s="317" t="s">
        <v>605</v>
      </c>
      <c r="C13" s="325"/>
      <c r="D13" s="325"/>
      <c r="E13" s="149" t="e">
        <f t="shared" si="0"/>
        <v>#DIV/0!</v>
      </c>
    </row>
    <row r="14" spans="1:5" ht="12.75" customHeight="1">
      <c r="A14" s="316" t="s">
        <v>606</v>
      </c>
      <c r="B14" s="317" t="s">
        <v>607</v>
      </c>
      <c r="C14" s="325"/>
      <c r="D14" s="325"/>
      <c r="E14" s="149" t="e">
        <f t="shared" si="0"/>
        <v>#DIV/0!</v>
      </c>
    </row>
    <row r="15" spans="1:5" ht="12.75" customHeight="1">
      <c r="A15" s="316" t="s">
        <v>608</v>
      </c>
      <c r="B15" s="317" t="s">
        <v>609</v>
      </c>
      <c r="C15" s="325"/>
      <c r="D15" s="325"/>
      <c r="E15" s="149" t="e">
        <f t="shared" si="0"/>
        <v>#DIV/0!</v>
      </c>
    </row>
    <row r="16" spans="1:5" ht="12.75" customHeight="1">
      <c r="A16" s="316" t="s">
        <v>610</v>
      </c>
      <c r="B16" s="317" t="s">
        <v>611</v>
      </c>
      <c r="C16" s="325"/>
      <c r="D16" s="325"/>
      <c r="E16" s="149" t="e">
        <f t="shared" si="0"/>
        <v>#DIV/0!</v>
      </c>
    </row>
    <row r="17" spans="1:5" ht="12.75" customHeight="1">
      <c r="A17" s="316" t="s">
        <v>612</v>
      </c>
      <c r="B17" s="317" t="s">
        <v>613</v>
      </c>
      <c r="C17" s="325"/>
      <c r="D17" s="325"/>
      <c r="E17" s="149" t="e">
        <f t="shared" si="0"/>
        <v>#DIV/0!</v>
      </c>
    </row>
    <row r="18" spans="1:5" ht="12.75" customHeight="1">
      <c r="A18" s="316" t="s">
        <v>614</v>
      </c>
      <c r="B18" s="317" t="s">
        <v>615</v>
      </c>
      <c r="C18" s="325">
        <v>19341</v>
      </c>
      <c r="D18" s="325">
        <v>15473</v>
      </c>
      <c r="E18" s="149">
        <f t="shared" si="0"/>
        <v>80.0010340726953</v>
      </c>
    </row>
    <row r="19" spans="1:5" ht="12.75" customHeight="1">
      <c r="A19" s="452"/>
      <c r="B19" s="453" t="s">
        <v>616</v>
      </c>
      <c r="C19" s="376">
        <f>SUM(C20:C25)</f>
        <v>15506</v>
      </c>
      <c r="D19" s="376">
        <f>SUM(D20:D25)</f>
        <v>12405</v>
      </c>
      <c r="E19" s="149">
        <f t="shared" si="0"/>
        <v>80.00128982329421</v>
      </c>
    </row>
    <row r="20" spans="1:5" ht="26.25" customHeight="1">
      <c r="A20" s="316" t="s">
        <v>617</v>
      </c>
      <c r="B20" s="317" t="s">
        <v>618</v>
      </c>
      <c r="C20" s="325"/>
      <c r="D20" s="325"/>
      <c r="E20" s="149" t="e">
        <f t="shared" si="0"/>
        <v>#DIV/0!</v>
      </c>
    </row>
    <row r="21" spans="1:5" ht="12.75" customHeight="1">
      <c r="A21" s="316" t="s">
        <v>619</v>
      </c>
      <c r="B21" s="317" t="s">
        <v>620</v>
      </c>
      <c r="C21" s="325">
        <v>6430</v>
      </c>
      <c r="D21" s="325">
        <v>5144</v>
      </c>
      <c r="E21" s="149">
        <f t="shared" si="0"/>
        <v>80</v>
      </c>
    </row>
    <row r="22" spans="1:5" ht="12.75" customHeight="1">
      <c r="A22" s="316" t="s">
        <v>621</v>
      </c>
      <c r="B22" s="317" t="s">
        <v>622</v>
      </c>
      <c r="C22" s="325"/>
      <c r="D22" s="325"/>
      <c r="E22" s="149" t="e">
        <f t="shared" si="0"/>
        <v>#DIV/0!</v>
      </c>
    </row>
    <row r="23" spans="1:5" ht="12.75" customHeight="1">
      <c r="A23" s="316" t="s">
        <v>623</v>
      </c>
      <c r="B23" s="317" t="s">
        <v>624</v>
      </c>
      <c r="C23" s="325">
        <v>6354</v>
      </c>
      <c r="D23" s="325">
        <v>5083</v>
      </c>
      <c r="E23" s="149">
        <f t="shared" si="0"/>
        <v>79.99685237645578</v>
      </c>
    </row>
    <row r="24" spans="1:5" ht="12.75" customHeight="1">
      <c r="A24" s="316" t="s">
        <v>625</v>
      </c>
      <c r="B24" s="317" t="s">
        <v>626</v>
      </c>
      <c r="C24" s="325">
        <v>6</v>
      </c>
      <c r="D24" s="325">
        <v>5</v>
      </c>
      <c r="E24" s="149">
        <f t="shared" si="0"/>
        <v>83.33333333333333</v>
      </c>
    </row>
    <row r="25" spans="1:5" ht="12.75" customHeight="1">
      <c r="A25" s="316" t="s">
        <v>627</v>
      </c>
      <c r="B25" s="317" t="s">
        <v>628</v>
      </c>
      <c r="C25" s="325">
        <v>2716</v>
      </c>
      <c r="D25" s="325">
        <v>2173</v>
      </c>
      <c r="E25" s="149">
        <f t="shared" si="0"/>
        <v>80.00736377025036</v>
      </c>
    </row>
    <row r="26" spans="1:5" ht="12.75" customHeight="1">
      <c r="A26" s="454"/>
      <c r="B26" s="315" t="s">
        <v>629</v>
      </c>
      <c r="C26" s="376">
        <f>SUM(C27:C53)</f>
        <v>2487</v>
      </c>
      <c r="D26" s="376">
        <f>SUM(D27:D53)</f>
        <v>1989</v>
      </c>
      <c r="E26" s="149">
        <f t="shared" si="0"/>
        <v>79.97587454764776</v>
      </c>
    </row>
    <row r="27" spans="1:5" ht="12.75" customHeight="1">
      <c r="A27" s="316" t="s">
        <v>630</v>
      </c>
      <c r="B27" s="317" t="s">
        <v>631</v>
      </c>
      <c r="C27" s="325"/>
      <c r="D27" s="325"/>
      <c r="E27" s="149" t="e">
        <f t="shared" si="0"/>
        <v>#DIV/0!</v>
      </c>
    </row>
    <row r="28" spans="1:5" ht="12.75" customHeight="1">
      <c r="A28" s="316" t="s">
        <v>632</v>
      </c>
      <c r="B28" s="317" t="s">
        <v>633</v>
      </c>
      <c r="C28" s="325"/>
      <c r="D28" s="325"/>
      <c r="E28" s="149" t="e">
        <f t="shared" si="0"/>
        <v>#DIV/0!</v>
      </c>
    </row>
    <row r="29" spans="1:5" ht="12.75" customHeight="1">
      <c r="A29" s="316" t="s">
        <v>634</v>
      </c>
      <c r="B29" s="317" t="s">
        <v>635</v>
      </c>
      <c r="C29" s="325"/>
      <c r="D29" s="325"/>
      <c r="E29" s="149" t="e">
        <f t="shared" si="0"/>
        <v>#DIV/0!</v>
      </c>
    </row>
    <row r="30" spans="1:5" ht="12.75" customHeight="1">
      <c r="A30" s="316" t="s">
        <v>636</v>
      </c>
      <c r="B30" s="317" t="s">
        <v>637</v>
      </c>
      <c r="C30" s="325"/>
      <c r="D30" s="325"/>
      <c r="E30" s="149" t="e">
        <f t="shared" si="0"/>
        <v>#DIV/0!</v>
      </c>
    </row>
    <row r="31" spans="1:5" ht="12.75" customHeight="1">
      <c r="A31" s="316" t="s">
        <v>638</v>
      </c>
      <c r="B31" s="317" t="s">
        <v>639</v>
      </c>
      <c r="C31" s="325"/>
      <c r="D31" s="325"/>
      <c r="E31" s="149" t="e">
        <f t="shared" si="0"/>
        <v>#DIV/0!</v>
      </c>
    </row>
    <row r="32" spans="1:5" ht="12.75" customHeight="1">
      <c r="A32" s="316" t="s">
        <v>640</v>
      </c>
      <c r="B32" s="317" t="s">
        <v>641</v>
      </c>
      <c r="C32" s="325"/>
      <c r="D32" s="325"/>
      <c r="E32" s="149" t="e">
        <f t="shared" si="0"/>
        <v>#DIV/0!</v>
      </c>
    </row>
    <row r="33" spans="1:5" ht="12.75" customHeight="1">
      <c r="A33" s="316" t="s">
        <v>642</v>
      </c>
      <c r="B33" s="317" t="s">
        <v>643</v>
      </c>
      <c r="C33" s="325"/>
      <c r="D33" s="325"/>
      <c r="E33" s="149" t="e">
        <f t="shared" si="0"/>
        <v>#DIV/0!</v>
      </c>
    </row>
    <row r="34" spans="1:5" ht="12.75" customHeight="1">
      <c r="A34" s="316" t="s">
        <v>644</v>
      </c>
      <c r="B34" s="317" t="s">
        <v>645</v>
      </c>
      <c r="C34" s="325"/>
      <c r="D34" s="325"/>
      <c r="E34" s="149" t="e">
        <f t="shared" si="0"/>
        <v>#DIV/0!</v>
      </c>
    </row>
    <row r="35" spans="1:5" ht="12.75" customHeight="1">
      <c r="A35" s="316" t="s">
        <v>646</v>
      </c>
      <c r="B35" s="317" t="s">
        <v>647</v>
      </c>
      <c r="C35" s="325">
        <v>1208</v>
      </c>
      <c r="D35" s="325">
        <v>966</v>
      </c>
      <c r="E35" s="149">
        <f t="shared" si="0"/>
        <v>79.96688741721854</v>
      </c>
    </row>
    <row r="36" spans="1:5" ht="12.75" customHeight="1">
      <c r="A36" s="316" t="s">
        <v>281</v>
      </c>
      <c r="B36" s="317" t="s">
        <v>453</v>
      </c>
      <c r="C36" s="325"/>
      <c r="D36" s="325"/>
      <c r="E36" s="149" t="e">
        <f aca="true" t="shared" si="1" ref="E36:E67">+D36*100/C36</f>
        <v>#DIV/0!</v>
      </c>
    </row>
    <row r="37" spans="1:5" ht="12.75" customHeight="1">
      <c r="A37" s="316" t="s">
        <v>648</v>
      </c>
      <c r="B37" s="317" t="s">
        <v>649</v>
      </c>
      <c r="C37" s="325"/>
      <c r="D37" s="325"/>
      <c r="E37" s="149" t="e">
        <f t="shared" si="1"/>
        <v>#DIV/0!</v>
      </c>
    </row>
    <row r="38" spans="1:5" ht="12.75" customHeight="1">
      <c r="A38" s="316" t="s">
        <v>650</v>
      </c>
      <c r="B38" s="317" t="s">
        <v>651</v>
      </c>
      <c r="C38" s="325">
        <v>1279</v>
      </c>
      <c r="D38" s="325">
        <v>1023</v>
      </c>
      <c r="E38" s="149">
        <f t="shared" si="1"/>
        <v>79.98436278342454</v>
      </c>
    </row>
    <row r="39" spans="1:5" ht="12.75" customHeight="1">
      <c r="A39" s="316" t="s">
        <v>652</v>
      </c>
      <c r="B39" s="317" t="s">
        <v>653</v>
      </c>
      <c r="C39" s="325"/>
      <c r="D39" s="325"/>
      <c r="E39" s="149" t="e">
        <f t="shared" si="1"/>
        <v>#DIV/0!</v>
      </c>
    </row>
    <row r="40" spans="1:5" ht="12.75" customHeight="1">
      <c r="A40" s="316" t="s">
        <v>654</v>
      </c>
      <c r="B40" s="317" t="s">
        <v>655</v>
      </c>
      <c r="C40" s="325"/>
      <c r="D40" s="325"/>
      <c r="E40" s="149" t="e">
        <f t="shared" si="1"/>
        <v>#DIV/0!</v>
      </c>
    </row>
    <row r="41" spans="1:5" ht="12.75" customHeight="1">
      <c r="A41" s="316" t="s">
        <v>656</v>
      </c>
      <c r="B41" s="317" t="s">
        <v>657</v>
      </c>
      <c r="C41" s="325"/>
      <c r="D41" s="325"/>
      <c r="E41" s="149" t="e">
        <f t="shared" si="1"/>
        <v>#DIV/0!</v>
      </c>
    </row>
    <row r="42" spans="1:5" ht="12.75" customHeight="1">
      <c r="A42" s="316" t="s">
        <v>658</v>
      </c>
      <c r="B42" s="317" t="s">
        <v>659</v>
      </c>
      <c r="C42" s="325"/>
      <c r="D42" s="325"/>
      <c r="E42" s="149" t="e">
        <f t="shared" si="1"/>
        <v>#DIV/0!</v>
      </c>
    </row>
    <row r="43" spans="1:5" ht="12.75" customHeight="1">
      <c r="A43" s="316" t="s">
        <v>660</v>
      </c>
      <c r="B43" s="317" t="s">
        <v>661</v>
      </c>
      <c r="C43" s="325"/>
      <c r="D43" s="325"/>
      <c r="E43" s="149" t="e">
        <f t="shared" si="1"/>
        <v>#DIV/0!</v>
      </c>
    </row>
    <row r="44" spans="1:5" ht="12.75" customHeight="1">
      <c r="A44" s="449" t="s">
        <v>662</v>
      </c>
      <c r="B44" s="450" t="s">
        <v>663</v>
      </c>
      <c r="C44" s="325"/>
      <c r="D44" s="325"/>
      <c r="E44" s="149" t="e">
        <f t="shared" si="1"/>
        <v>#DIV/0!</v>
      </c>
    </row>
    <row r="45" spans="1:5" ht="12.75" customHeight="1">
      <c r="A45" s="449" t="s">
        <v>664</v>
      </c>
      <c r="B45" s="450" t="s">
        <v>665</v>
      </c>
      <c r="C45" s="325"/>
      <c r="D45" s="325"/>
      <c r="E45" s="149" t="e">
        <f t="shared" si="1"/>
        <v>#DIV/0!</v>
      </c>
    </row>
    <row r="46" spans="1:5" ht="12.75" customHeight="1">
      <c r="A46" s="449" t="s">
        <v>666</v>
      </c>
      <c r="B46" s="450" t="s">
        <v>667</v>
      </c>
      <c r="C46" s="325"/>
      <c r="D46" s="325"/>
      <c r="E46" s="149" t="e">
        <f t="shared" si="1"/>
        <v>#DIV/0!</v>
      </c>
    </row>
    <row r="47" spans="1:5" ht="12.75" customHeight="1">
      <c r="A47" s="449" t="s">
        <v>668</v>
      </c>
      <c r="B47" s="450" t="s">
        <v>669</v>
      </c>
      <c r="C47" s="325"/>
      <c r="D47" s="325"/>
      <c r="E47" s="149" t="e">
        <f t="shared" si="1"/>
        <v>#DIV/0!</v>
      </c>
    </row>
    <row r="48" spans="1:5" ht="12.75" customHeight="1">
      <c r="A48" s="449" t="s">
        <v>670</v>
      </c>
      <c r="B48" s="450" t="s">
        <v>671</v>
      </c>
      <c r="C48" s="325"/>
      <c r="D48" s="325"/>
      <c r="E48" s="149" t="e">
        <f t="shared" si="1"/>
        <v>#DIV/0!</v>
      </c>
    </row>
    <row r="49" spans="1:5" ht="12.75" customHeight="1">
      <c r="A49" s="449" t="s">
        <v>672</v>
      </c>
      <c r="B49" s="450" t="s">
        <v>673</v>
      </c>
      <c r="C49" s="325"/>
      <c r="D49" s="325"/>
      <c r="E49" s="149" t="e">
        <f t="shared" si="1"/>
        <v>#DIV/0!</v>
      </c>
    </row>
    <row r="50" spans="1:5" ht="12.75" customHeight="1">
      <c r="A50" s="449" t="s">
        <v>674</v>
      </c>
      <c r="B50" s="450" t="s">
        <v>675</v>
      </c>
      <c r="C50" s="325"/>
      <c r="D50" s="325"/>
      <c r="E50" s="149" t="e">
        <f t="shared" si="1"/>
        <v>#DIV/0!</v>
      </c>
    </row>
    <row r="51" spans="1:5" ht="12.75" customHeight="1">
      <c r="A51" s="449" t="s">
        <v>676</v>
      </c>
      <c r="B51" s="450" t="s">
        <v>677</v>
      </c>
      <c r="C51" s="325"/>
      <c r="D51" s="325"/>
      <c r="E51" s="149" t="e">
        <f t="shared" si="1"/>
        <v>#DIV/0!</v>
      </c>
    </row>
    <row r="52" spans="1:5" ht="12.75" customHeight="1">
      <c r="A52" s="449" t="s">
        <v>678</v>
      </c>
      <c r="B52" s="450" t="s">
        <v>679</v>
      </c>
      <c r="C52" s="325"/>
      <c r="D52" s="325"/>
      <c r="E52" s="149" t="e">
        <f t="shared" si="1"/>
        <v>#DIV/0!</v>
      </c>
    </row>
    <row r="53" spans="1:5" ht="12.75" customHeight="1">
      <c r="A53" s="449" t="s">
        <v>680</v>
      </c>
      <c r="B53" s="450" t="s">
        <v>681</v>
      </c>
      <c r="C53" s="325"/>
      <c r="D53" s="325"/>
      <c r="E53" s="149" t="e">
        <f t="shared" si="1"/>
        <v>#DIV/0!</v>
      </c>
    </row>
    <row r="54" spans="1:5" ht="12.75" customHeight="1">
      <c r="A54" s="455"/>
      <c r="B54" s="315" t="s">
        <v>682</v>
      </c>
      <c r="C54" s="456">
        <f>SUM(C55:C110)</f>
        <v>167624</v>
      </c>
      <c r="D54" s="456">
        <f>SUM(D55:D110)</f>
        <v>134101</v>
      </c>
      <c r="E54" s="149">
        <f t="shared" si="1"/>
        <v>80.00107383190951</v>
      </c>
    </row>
    <row r="55" spans="1:5" ht="12.75" customHeight="1">
      <c r="A55" s="449" t="s">
        <v>683</v>
      </c>
      <c r="B55" s="450" t="s">
        <v>684</v>
      </c>
      <c r="C55" s="325"/>
      <c r="D55" s="325"/>
      <c r="E55" s="149" t="e">
        <f t="shared" si="1"/>
        <v>#DIV/0!</v>
      </c>
    </row>
    <row r="56" spans="1:5" ht="12.75" customHeight="1">
      <c r="A56" s="449" t="s">
        <v>685</v>
      </c>
      <c r="B56" s="450" t="s">
        <v>686</v>
      </c>
      <c r="C56" s="325">
        <v>13570</v>
      </c>
      <c r="D56" s="325">
        <v>10856</v>
      </c>
      <c r="E56" s="149">
        <f t="shared" si="1"/>
        <v>80</v>
      </c>
    </row>
    <row r="57" spans="1:5" ht="12.75" customHeight="1">
      <c r="A57" s="449" t="s">
        <v>687</v>
      </c>
      <c r="B57" s="450" t="s">
        <v>688</v>
      </c>
      <c r="C57" s="325">
        <v>532</v>
      </c>
      <c r="D57" s="325">
        <v>426</v>
      </c>
      <c r="E57" s="149">
        <f t="shared" si="1"/>
        <v>80.07518796992481</v>
      </c>
    </row>
    <row r="58" spans="1:5" ht="12.75" customHeight="1">
      <c r="A58" s="449" t="s">
        <v>689</v>
      </c>
      <c r="B58" s="450" t="s">
        <v>690</v>
      </c>
      <c r="C58" s="325"/>
      <c r="D58" s="325"/>
      <c r="E58" s="149" t="e">
        <f t="shared" si="1"/>
        <v>#DIV/0!</v>
      </c>
    </row>
    <row r="59" spans="1:5" ht="12.75" customHeight="1">
      <c r="A59" s="316" t="s">
        <v>691</v>
      </c>
      <c r="B59" s="317" t="s">
        <v>692</v>
      </c>
      <c r="C59" s="325">
        <v>1121</v>
      </c>
      <c r="D59" s="325">
        <v>897</v>
      </c>
      <c r="E59" s="149">
        <f t="shared" si="1"/>
        <v>80.0178412132025</v>
      </c>
    </row>
    <row r="60" spans="1:5" ht="12.75" customHeight="1">
      <c r="A60" s="316" t="s">
        <v>693</v>
      </c>
      <c r="B60" s="317" t="s">
        <v>694</v>
      </c>
      <c r="C60" s="325"/>
      <c r="D60" s="325"/>
      <c r="E60" s="149" t="e">
        <f t="shared" si="1"/>
        <v>#DIV/0!</v>
      </c>
    </row>
    <row r="61" spans="1:5" ht="12.75" customHeight="1">
      <c r="A61" s="316" t="s">
        <v>695</v>
      </c>
      <c r="B61" s="317" t="s">
        <v>696</v>
      </c>
      <c r="C61" s="325">
        <v>6914</v>
      </c>
      <c r="D61" s="325">
        <v>5531</v>
      </c>
      <c r="E61" s="149">
        <f t="shared" si="1"/>
        <v>79.99710731848424</v>
      </c>
    </row>
    <row r="62" spans="1:5" ht="12.75" customHeight="1">
      <c r="A62" s="316" t="s">
        <v>697</v>
      </c>
      <c r="B62" s="317" t="s">
        <v>698</v>
      </c>
      <c r="C62" s="325"/>
      <c r="D62" s="325"/>
      <c r="E62" s="149" t="e">
        <f t="shared" si="1"/>
        <v>#DIV/0!</v>
      </c>
    </row>
    <row r="63" spans="1:5" ht="12.75" customHeight="1">
      <c r="A63" s="316" t="s">
        <v>699</v>
      </c>
      <c r="B63" s="317" t="s">
        <v>700</v>
      </c>
      <c r="C63" s="325">
        <v>13156</v>
      </c>
      <c r="D63" s="325">
        <v>10525</v>
      </c>
      <c r="E63" s="149">
        <f t="shared" si="1"/>
        <v>80.00152021891152</v>
      </c>
    </row>
    <row r="64" spans="1:5" ht="12.75" customHeight="1">
      <c r="A64" s="316" t="s">
        <v>701</v>
      </c>
      <c r="B64" s="317" t="s">
        <v>702</v>
      </c>
      <c r="C64" s="325"/>
      <c r="D64" s="325"/>
      <c r="E64" s="149" t="e">
        <f t="shared" si="1"/>
        <v>#DIV/0!</v>
      </c>
    </row>
    <row r="65" spans="1:5" ht="12.75" customHeight="1">
      <c r="A65" s="316" t="s">
        <v>703</v>
      </c>
      <c r="B65" s="317" t="s">
        <v>704</v>
      </c>
      <c r="C65" s="325">
        <v>1952</v>
      </c>
      <c r="D65" s="325">
        <v>1562</v>
      </c>
      <c r="E65" s="149">
        <f t="shared" si="1"/>
        <v>80.02049180327869</v>
      </c>
    </row>
    <row r="66" spans="1:5" ht="12.75" customHeight="1">
      <c r="A66" s="316" t="s">
        <v>705</v>
      </c>
      <c r="B66" s="317" t="s">
        <v>706</v>
      </c>
      <c r="C66" s="325"/>
      <c r="D66" s="325"/>
      <c r="E66" s="149" t="e">
        <f t="shared" si="1"/>
        <v>#DIV/0!</v>
      </c>
    </row>
    <row r="67" spans="1:5" ht="12.75" customHeight="1">
      <c r="A67" s="316" t="s">
        <v>707</v>
      </c>
      <c r="B67" s="317" t="s">
        <v>708</v>
      </c>
      <c r="C67" s="325">
        <v>2269</v>
      </c>
      <c r="D67" s="325">
        <v>1815</v>
      </c>
      <c r="E67" s="149">
        <f t="shared" si="1"/>
        <v>79.99118554429263</v>
      </c>
    </row>
    <row r="68" spans="1:5" ht="12.75" customHeight="1">
      <c r="A68" s="316" t="s">
        <v>709</v>
      </c>
      <c r="B68" s="317" t="s">
        <v>710</v>
      </c>
      <c r="C68" s="325">
        <v>10371</v>
      </c>
      <c r="D68" s="325">
        <v>8297</v>
      </c>
      <c r="E68" s="149">
        <f aca="true" t="shared" si="2" ref="E68:E99">+D68*100/C68</f>
        <v>80.00192845434384</v>
      </c>
    </row>
    <row r="69" spans="1:5" ht="12.75" customHeight="1">
      <c r="A69" s="316" t="s">
        <v>711</v>
      </c>
      <c r="B69" s="317" t="s">
        <v>712</v>
      </c>
      <c r="C69" s="325"/>
      <c r="D69" s="325"/>
      <c r="E69" s="149" t="e">
        <f t="shared" si="2"/>
        <v>#DIV/0!</v>
      </c>
    </row>
    <row r="70" spans="1:5" ht="12.75" customHeight="1">
      <c r="A70" s="316" t="s">
        <v>713</v>
      </c>
      <c r="B70" s="317" t="s">
        <v>714</v>
      </c>
      <c r="C70" s="325">
        <v>1700</v>
      </c>
      <c r="D70" s="325">
        <v>1360</v>
      </c>
      <c r="E70" s="149">
        <f t="shared" si="2"/>
        <v>80</v>
      </c>
    </row>
    <row r="71" spans="1:5" ht="12.75" customHeight="1">
      <c r="A71" s="316" t="s">
        <v>715</v>
      </c>
      <c r="B71" s="317" t="s">
        <v>716</v>
      </c>
      <c r="C71" s="325"/>
      <c r="D71" s="325"/>
      <c r="E71" s="149" t="e">
        <f t="shared" si="2"/>
        <v>#DIV/0!</v>
      </c>
    </row>
    <row r="72" spans="1:5" ht="12.75" customHeight="1">
      <c r="A72" s="316" t="s">
        <v>717</v>
      </c>
      <c r="B72" s="317" t="s">
        <v>718</v>
      </c>
      <c r="C72" s="325"/>
      <c r="D72" s="325"/>
      <c r="E72" s="149" t="e">
        <f t="shared" si="2"/>
        <v>#DIV/0!</v>
      </c>
    </row>
    <row r="73" spans="1:5" ht="12.75" customHeight="1">
      <c r="A73" s="316" t="s">
        <v>719</v>
      </c>
      <c r="B73" s="317" t="s">
        <v>720</v>
      </c>
      <c r="C73" s="325">
        <v>1664</v>
      </c>
      <c r="D73" s="325">
        <v>1331</v>
      </c>
      <c r="E73" s="149">
        <f t="shared" si="2"/>
        <v>79.98798076923077</v>
      </c>
    </row>
    <row r="74" spans="1:5" ht="12.75" customHeight="1">
      <c r="A74" s="316" t="s">
        <v>721</v>
      </c>
      <c r="B74" s="317" t="s">
        <v>722</v>
      </c>
      <c r="C74" s="325"/>
      <c r="D74" s="325"/>
      <c r="E74" s="149" t="e">
        <f t="shared" si="2"/>
        <v>#DIV/0!</v>
      </c>
    </row>
    <row r="75" spans="1:5" ht="12.75" customHeight="1">
      <c r="A75" s="316" t="s">
        <v>723</v>
      </c>
      <c r="B75" s="317" t="s">
        <v>724</v>
      </c>
      <c r="C75" s="325">
        <v>20627</v>
      </c>
      <c r="D75" s="325">
        <v>16502</v>
      </c>
      <c r="E75" s="149">
        <f t="shared" si="2"/>
        <v>80.00193920589518</v>
      </c>
    </row>
    <row r="76" spans="1:5" ht="12.75" customHeight="1">
      <c r="A76" s="316" t="s">
        <v>725</v>
      </c>
      <c r="B76" s="317" t="s">
        <v>726</v>
      </c>
      <c r="C76" s="325">
        <v>3631</v>
      </c>
      <c r="D76" s="325">
        <v>2905</v>
      </c>
      <c r="E76" s="149">
        <f t="shared" si="2"/>
        <v>80.00550812448361</v>
      </c>
    </row>
    <row r="77" spans="1:5" ht="12.75" customHeight="1">
      <c r="A77" s="316" t="s">
        <v>727</v>
      </c>
      <c r="B77" s="317" t="s">
        <v>728</v>
      </c>
      <c r="C77" s="325">
        <v>1666</v>
      </c>
      <c r="D77" s="325">
        <v>1333</v>
      </c>
      <c r="E77" s="149">
        <f t="shared" si="2"/>
        <v>80.01200480192077</v>
      </c>
    </row>
    <row r="78" spans="1:5" ht="12.75" customHeight="1">
      <c r="A78" s="316" t="s">
        <v>729</v>
      </c>
      <c r="B78" s="317" t="s">
        <v>730</v>
      </c>
      <c r="C78" s="325"/>
      <c r="D78" s="325"/>
      <c r="E78" s="149" t="e">
        <f t="shared" si="2"/>
        <v>#DIV/0!</v>
      </c>
    </row>
    <row r="79" spans="1:5" ht="12.75" customHeight="1">
      <c r="A79" s="316" t="s">
        <v>731</v>
      </c>
      <c r="B79" s="317" t="s">
        <v>732</v>
      </c>
      <c r="C79" s="325"/>
      <c r="D79" s="325"/>
      <c r="E79" s="149" t="e">
        <f t="shared" si="2"/>
        <v>#DIV/0!</v>
      </c>
    </row>
    <row r="80" spans="1:5" ht="12.75" customHeight="1">
      <c r="A80" s="316" t="s">
        <v>733</v>
      </c>
      <c r="B80" s="317" t="s">
        <v>734</v>
      </c>
      <c r="C80" s="325">
        <v>15859</v>
      </c>
      <c r="D80" s="325">
        <v>12687</v>
      </c>
      <c r="E80" s="149">
        <f t="shared" si="2"/>
        <v>79.99873888643673</v>
      </c>
    </row>
    <row r="81" spans="1:5" ht="12.75" customHeight="1">
      <c r="A81" s="316" t="s">
        <v>735</v>
      </c>
      <c r="B81" s="317" t="s">
        <v>736</v>
      </c>
      <c r="C81" s="325"/>
      <c r="D81" s="325"/>
      <c r="E81" s="149" t="e">
        <f t="shared" si="2"/>
        <v>#DIV/0!</v>
      </c>
    </row>
    <row r="82" spans="1:5" ht="12.75" customHeight="1">
      <c r="A82" s="316" t="s">
        <v>737</v>
      </c>
      <c r="B82" s="317" t="s">
        <v>738</v>
      </c>
      <c r="C82" s="325">
        <v>5030</v>
      </c>
      <c r="D82" s="325">
        <v>4024</v>
      </c>
      <c r="E82" s="149">
        <f t="shared" si="2"/>
        <v>80</v>
      </c>
    </row>
    <row r="83" spans="1:5" ht="12.75" customHeight="1">
      <c r="A83" s="316" t="s">
        <v>739</v>
      </c>
      <c r="B83" s="317" t="s">
        <v>740</v>
      </c>
      <c r="C83" s="325">
        <v>4971</v>
      </c>
      <c r="D83" s="325">
        <v>3977</v>
      </c>
      <c r="E83" s="149">
        <f t="shared" si="2"/>
        <v>80.004023335345</v>
      </c>
    </row>
    <row r="84" spans="1:5" ht="12.75" customHeight="1">
      <c r="A84" s="316" t="s">
        <v>741</v>
      </c>
      <c r="B84" s="317" t="s">
        <v>742</v>
      </c>
      <c r="C84" s="180"/>
      <c r="D84" s="180"/>
      <c r="E84" s="149" t="e">
        <f t="shared" si="2"/>
        <v>#DIV/0!</v>
      </c>
    </row>
    <row r="85" spans="1:5" ht="12.75" customHeight="1">
      <c r="A85" s="316" t="s">
        <v>743</v>
      </c>
      <c r="B85" s="317" t="s">
        <v>744</v>
      </c>
      <c r="C85" s="180"/>
      <c r="D85" s="180"/>
      <c r="E85" s="149" t="e">
        <f t="shared" si="2"/>
        <v>#DIV/0!</v>
      </c>
    </row>
    <row r="86" spans="1:5" ht="12.75" customHeight="1">
      <c r="A86" s="316" t="s">
        <v>745</v>
      </c>
      <c r="B86" s="317" t="s">
        <v>746</v>
      </c>
      <c r="C86" s="180"/>
      <c r="D86" s="180"/>
      <c r="E86" s="149" t="e">
        <f t="shared" si="2"/>
        <v>#DIV/0!</v>
      </c>
    </row>
    <row r="87" spans="1:5" ht="12.75" customHeight="1">
      <c r="A87" s="316" t="s">
        <v>747</v>
      </c>
      <c r="B87" s="317" t="s">
        <v>748</v>
      </c>
      <c r="C87" s="180">
        <v>3354</v>
      </c>
      <c r="D87" s="180">
        <v>2683</v>
      </c>
      <c r="E87" s="149">
        <f t="shared" si="2"/>
        <v>79.99403697078115</v>
      </c>
    </row>
    <row r="88" spans="1:5" ht="12.75" customHeight="1">
      <c r="A88" s="316" t="s">
        <v>749</v>
      </c>
      <c r="B88" s="317" t="s">
        <v>750</v>
      </c>
      <c r="C88" s="180">
        <v>3660</v>
      </c>
      <c r="D88" s="180">
        <v>2928</v>
      </c>
      <c r="E88" s="149">
        <f t="shared" si="2"/>
        <v>80</v>
      </c>
    </row>
    <row r="89" spans="1:5" ht="12.75" customHeight="1">
      <c r="A89" s="316" t="s">
        <v>751</v>
      </c>
      <c r="B89" s="317" t="s">
        <v>752</v>
      </c>
      <c r="C89" s="180"/>
      <c r="D89" s="180"/>
      <c r="E89" s="149" t="e">
        <f t="shared" si="2"/>
        <v>#DIV/0!</v>
      </c>
    </row>
    <row r="90" spans="1:5" ht="12.75" customHeight="1">
      <c r="A90" s="316" t="s">
        <v>753</v>
      </c>
      <c r="B90" s="317" t="s">
        <v>754</v>
      </c>
      <c r="C90" s="180"/>
      <c r="D90" s="180"/>
      <c r="E90" s="149" t="e">
        <f t="shared" si="2"/>
        <v>#DIV/0!</v>
      </c>
    </row>
    <row r="91" spans="1:5" ht="12.75" customHeight="1">
      <c r="A91" s="316" t="s">
        <v>755</v>
      </c>
      <c r="B91" s="317" t="s">
        <v>756</v>
      </c>
      <c r="C91" s="180"/>
      <c r="D91" s="180"/>
      <c r="E91" s="149" t="e">
        <f t="shared" si="2"/>
        <v>#DIV/0!</v>
      </c>
    </row>
    <row r="92" spans="1:5" ht="25.5" customHeight="1">
      <c r="A92" s="316" t="s">
        <v>757</v>
      </c>
      <c r="B92" s="317" t="s">
        <v>758</v>
      </c>
      <c r="C92" s="180"/>
      <c r="D92" s="180"/>
      <c r="E92" s="149" t="e">
        <f t="shared" si="2"/>
        <v>#DIV/0!</v>
      </c>
    </row>
    <row r="93" spans="1:5" ht="12.75" customHeight="1">
      <c r="A93" s="316" t="s">
        <v>759</v>
      </c>
      <c r="B93" s="317" t="s">
        <v>760</v>
      </c>
      <c r="C93" s="180"/>
      <c r="D93" s="180"/>
      <c r="E93" s="149" t="e">
        <f t="shared" si="2"/>
        <v>#DIV/0!</v>
      </c>
    </row>
    <row r="94" spans="1:5" ht="12.75" customHeight="1">
      <c r="A94" s="316" t="s">
        <v>761</v>
      </c>
      <c r="B94" s="317" t="s">
        <v>762</v>
      </c>
      <c r="C94" s="180"/>
      <c r="D94" s="180"/>
      <c r="E94" s="149" t="e">
        <f t="shared" si="2"/>
        <v>#DIV/0!</v>
      </c>
    </row>
    <row r="95" spans="1:5" ht="12.75" customHeight="1">
      <c r="A95" s="316" t="s">
        <v>763</v>
      </c>
      <c r="B95" s="317" t="s">
        <v>764</v>
      </c>
      <c r="C95" s="180"/>
      <c r="D95" s="180"/>
      <c r="E95" s="149" t="e">
        <f t="shared" si="2"/>
        <v>#DIV/0!</v>
      </c>
    </row>
    <row r="96" spans="1:5" ht="12.75" customHeight="1">
      <c r="A96" s="316" t="s">
        <v>765</v>
      </c>
      <c r="B96" s="317" t="s">
        <v>766</v>
      </c>
      <c r="C96" s="180">
        <v>17861</v>
      </c>
      <c r="D96" s="180">
        <v>14289</v>
      </c>
      <c r="E96" s="149">
        <f t="shared" si="2"/>
        <v>80.00111975813225</v>
      </c>
    </row>
    <row r="97" spans="1:5" ht="12.75" customHeight="1">
      <c r="A97" s="316" t="s">
        <v>767</v>
      </c>
      <c r="B97" s="317" t="s">
        <v>768</v>
      </c>
      <c r="C97" s="180">
        <v>709</v>
      </c>
      <c r="D97" s="180">
        <v>567</v>
      </c>
      <c r="E97" s="149">
        <f t="shared" si="2"/>
        <v>79.97179125528913</v>
      </c>
    </row>
    <row r="98" spans="1:5" ht="12.75" customHeight="1">
      <c r="A98" s="316" t="s">
        <v>769</v>
      </c>
      <c r="B98" s="317" t="s">
        <v>770</v>
      </c>
      <c r="C98" s="180"/>
      <c r="D98" s="180"/>
      <c r="E98" s="149" t="e">
        <f t="shared" si="2"/>
        <v>#DIV/0!</v>
      </c>
    </row>
    <row r="99" spans="1:5" ht="12.75" customHeight="1">
      <c r="A99" s="316" t="s">
        <v>771</v>
      </c>
      <c r="B99" s="317" t="s">
        <v>772</v>
      </c>
      <c r="C99" s="180"/>
      <c r="D99" s="180"/>
      <c r="E99" s="149" t="e">
        <f t="shared" si="2"/>
        <v>#DIV/0!</v>
      </c>
    </row>
    <row r="100" spans="1:5" ht="12.75" customHeight="1">
      <c r="A100" s="316" t="s">
        <v>773</v>
      </c>
      <c r="B100" s="317" t="s">
        <v>774</v>
      </c>
      <c r="C100" s="180">
        <v>4461</v>
      </c>
      <c r="D100" s="180">
        <v>3569</v>
      </c>
      <c r="E100" s="149">
        <f aca="true" t="shared" si="3" ref="E100:E131">+D100*100/C100</f>
        <v>80.00448329970858</v>
      </c>
    </row>
    <row r="101" spans="1:5" ht="12.75" customHeight="1">
      <c r="A101" s="316" t="s">
        <v>775</v>
      </c>
      <c r="B101" s="317" t="s">
        <v>776</v>
      </c>
      <c r="C101" s="180"/>
      <c r="D101" s="180"/>
      <c r="E101" s="149" t="e">
        <f t="shared" si="3"/>
        <v>#DIV/0!</v>
      </c>
    </row>
    <row r="102" spans="1:5" ht="12.75" customHeight="1">
      <c r="A102" s="316" t="s">
        <v>777</v>
      </c>
      <c r="B102" s="317" t="s">
        <v>778</v>
      </c>
      <c r="C102" s="180"/>
      <c r="D102" s="180"/>
      <c r="E102" s="149" t="e">
        <f t="shared" si="3"/>
        <v>#DIV/0!</v>
      </c>
    </row>
    <row r="103" spans="1:5" ht="12.75" customHeight="1">
      <c r="A103" s="316" t="s">
        <v>779</v>
      </c>
      <c r="B103" s="317" t="s">
        <v>780</v>
      </c>
      <c r="C103" s="180">
        <v>2861</v>
      </c>
      <c r="D103" s="180">
        <v>2289</v>
      </c>
      <c r="E103" s="149">
        <f t="shared" si="3"/>
        <v>80.0069905627403</v>
      </c>
    </row>
    <row r="104" spans="1:5" ht="12.75" customHeight="1">
      <c r="A104" s="316" t="s">
        <v>781</v>
      </c>
      <c r="B104" s="317" t="s">
        <v>782</v>
      </c>
      <c r="C104" s="180">
        <v>1331</v>
      </c>
      <c r="D104" s="180">
        <v>1065</v>
      </c>
      <c r="E104" s="149">
        <f t="shared" si="3"/>
        <v>80.01502629601804</v>
      </c>
    </row>
    <row r="105" spans="1:5" ht="12.75" customHeight="1">
      <c r="A105" s="316" t="s">
        <v>783</v>
      </c>
      <c r="B105" s="317" t="s">
        <v>784</v>
      </c>
      <c r="C105" s="180"/>
      <c r="D105" s="180"/>
      <c r="E105" s="149" t="e">
        <f t="shared" si="3"/>
        <v>#DIV/0!</v>
      </c>
    </row>
    <row r="106" spans="1:5" ht="12.75" customHeight="1">
      <c r="A106" s="316" t="s">
        <v>785</v>
      </c>
      <c r="B106" s="317" t="s">
        <v>786</v>
      </c>
      <c r="C106" s="180"/>
      <c r="D106" s="180"/>
      <c r="E106" s="149" t="e">
        <f t="shared" si="3"/>
        <v>#DIV/0!</v>
      </c>
    </row>
    <row r="107" spans="1:5" ht="12.75" customHeight="1">
      <c r="A107" s="316" t="s">
        <v>787</v>
      </c>
      <c r="B107" s="317" t="s">
        <v>788</v>
      </c>
      <c r="C107" s="180">
        <v>15806</v>
      </c>
      <c r="D107" s="180">
        <v>12645</v>
      </c>
      <c r="E107" s="149">
        <f t="shared" si="3"/>
        <v>80.00126534227509</v>
      </c>
    </row>
    <row r="108" spans="1:5" ht="12.75" customHeight="1">
      <c r="A108" s="316" t="s">
        <v>789</v>
      </c>
      <c r="B108" s="317" t="s">
        <v>790</v>
      </c>
      <c r="C108" s="180"/>
      <c r="D108" s="180"/>
      <c r="E108" s="149" t="e">
        <f t="shared" si="3"/>
        <v>#DIV/0!</v>
      </c>
    </row>
    <row r="109" spans="1:5" ht="12.75" customHeight="1">
      <c r="A109" s="316" t="s">
        <v>791</v>
      </c>
      <c r="B109" s="317" t="s">
        <v>792</v>
      </c>
      <c r="C109" s="180">
        <v>12548</v>
      </c>
      <c r="D109" s="180">
        <v>10038</v>
      </c>
      <c r="E109" s="149">
        <f t="shared" si="3"/>
        <v>79.99681224099459</v>
      </c>
    </row>
    <row r="110" spans="1:5" ht="12.75" customHeight="1">
      <c r="A110" s="316" t="s">
        <v>793</v>
      </c>
      <c r="B110" s="317" t="s">
        <v>794</v>
      </c>
      <c r="C110" s="180"/>
      <c r="D110" s="180"/>
      <c r="E110" s="149" t="e">
        <f t="shared" si="3"/>
        <v>#DIV/0!</v>
      </c>
    </row>
    <row r="111" spans="1:5" ht="12.75" customHeight="1">
      <c r="A111" s="455"/>
      <c r="B111" s="315" t="s">
        <v>795</v>
      </c>
      <c r="C111" s="456">
        <f>SUM(C112:C117)</f>
        <v>0</v>
      </c>
      <c r="D111" s="456">
        <f>SUM(D112:D117)</f>
        <v>0</v>
      </c>
      <c r="E111" s="149" t="e">
        <f t="shared" si="3"/>
        <v>#DIV/0!</v>
      </c>
    </row>
    <row r="112" spans="1:5" ht="12.75" customHeight="1">
      <c r="A112" s="316" t="s">
        <v>796</v>
      </c>
      <c r="B112" s="317" t="s">
        <v>797</v>
      </c>
      <c r="C112" s="180"/>
      <c r="D112" s="180"/>
      <c r="E112" s="149" t="e">
        <f t="shared" si="3"/>
        <v>#DIV/0!</v>
      </c>
    </row>
    <row r="113" spans="1:5" ht="12.75" customHeight="1">
      <c r="A113" s="316" t="s">
        <v>798</v>
      </c>
      <c r="B113" s="317" t="s">
        <v>799</v>
      </c>
      <c r="C113" s="180"/>
      <c r="D113" s="180"/>
      <c r="E113" s="149" t="e">
        <f t="shared" si="3"/>
        <v>#DIV/0!</v>
      </c>
    </row>
    <row r="114" spans="1:5" ht="12.75" customHeight="1">
      <c r="A114" s="316" t="s">
        <v>800</v>
      </c>
      <c r="B114" s="317" t="s">
        <v>801</v>
      </c>
      <c r="C114" s="180"/>
      <c r="D114" s="180"/>
      <c r="E114" s="149" t="e">
        <f t="shared" si="3"/>
        <v>#DIV/0!</v>
      </c>
    </row>
    <row r="115" spans="1:5" ht="12.75" customHeight="1">
      <c r="A115" s="316" t="s">
        <v>802</v>
      </c>
      <c r="B115" s="317" t="s">
        <v>803</v>
      </c>
      <c r="C115" s="180"/>
      <c r="D115" s="180"/>
      <c r="E115" s="149" t="e">
        <f t="shared" si="3"/>
        <v>#DIV/0!</v>
      </c>
    </row>
    <row r="116" spans="1:5" ht="12.75" customHeight="1">
      <c r="A116" s="316" t="s">
        <v>804</v>
      </c>
      <c r="B116" s="317" t="s">
        <v>805</v>
      </c>
      <c r="C116" s="180"/>
      <c r="D116" s="180"/>
      <c r="E116" s="149" t="e">
        <f t="shared" si="3"/>
        <v>#DIV/0!</v>
      </c>
    </row>
    <row r="117" spans="1:5" ht="12.75" customHeight="1">
      <c r="A117" s="316" t="s">
        <v>806</v>
      </c>
      <c r="B117" s="317" t="s">
        <v>807</v>
      </c>
      <c r="C117" s="180"/>
      <c r="D117" s="180"/>
      <c r="E117" s="149" t="e">
        <f t="shared" si="3"/>
        <v>#DIV/0!</v>
      </c>
    </row>
    <row r="118" spans="1:5" ht="12.75" customHeight="1">
      <c r="A118" s="454"/>
      <c r="B118" s="315" t="s">
        <v>808</v>
      </c>
      <c r="C118" s="456">
        <f>SUM(C119:C135)</f>
        <v>44831</v>
      </c>
      <c r="D118" s="456">
        <f>SUM(D119:D135)</f>
        <v>35866</v>
      </c>
      <c r="E118" s="149">
        <f t="shared" si="3"/>
        <v>80.00267671923446</v>
      </c>
    </row>
    <row r="119" spans="1:5" ht="12.75" customHeight="1">
      <c r="A119" s="457" t="s">
        <v>809</v>
      </c>
      <c r="B119" s="458" t="s">
        <v>810</v>
      </c>
      <c r="C119" s="325">
        <v>481</v>
      </c>
      <c r="D119" s="325">
        <v>385</v>
      </c>
      <c r="E119" s="149">
        <f t="shared" si="3"/>
        <v>80.04158004158005</v>
      </c>
    </row>
    <row r="120" spans="1:5" ht="12.75" customHeight="1">
      <c r="A120" s="457" t="s">
        <v>811</v>
      </c>
      <c r="B120" s="458" t="s">
        <v>812</v>
      </c>
      <c r="C120" s="325">
        <v>41</v>
      </c>
      <c r="D120" s="325">
        <v>33</v>
      </c>
      <c r="E120" s="149">
        <f t="shared" si="3"/>
        <v>80.48780487804878</v>
      </c>
    </row>
    <row r="121" spans="1:5" ht="24.75" customHeight="1">
      <c r="A121" s="457" t="s">
        <v>813</v>
      </c>
      <c r="B121" s="458" t="s">
        <v>814</v>
      </c>
      <c r="C121" s="325"/>
      <c r="D121" s="325"/>
      <c r="E121" s="149" t="e">
        <f t="shared" si="3"/>
        <v>#DIV/0!</v>
      </c>
    </row>
    <row r="122" spans="1:5" ht="12.75" customHeight="1">
      <c r="A122" s="457" t="s">
        <v>815</v>
      </c>
      <c r="B122" s="458" t="s">
        <v>816</v>
      </c>
      <c r="C122" s="325"/>
      <c r="D122" s="325"/>
      <c r="E122" s="149" t="e">
        <f t="shared" si="3"/>
        <v>#DIV/0!</v>
      </c>
    </row>
    <row r="123" spans="1:5" ht="12.75" customHeight="1">
      <c r="A123" s="457" t="s">
        <v>817</v>
      </c>
      <c r="B123" s="458" t="s">
        <v>818</v>
      </c>
      <c r="C123" s="325">
        <v>22202</v>
      </c>
      <c r="D123" s="325">
        <v>17762</v>
      </c>
      <c r="E123" s="149">
        <f t="shared" si="3"/>
        <v>80.00180163949194</v>
      </c>
    </row>
    <row r="124" spans="1:5" ht="12.75" customHeight="1">
      <c r="A124" s="457" t="s">
        <v>819</v>
      </c>
      <c r="B124" s="458" t="s">
        <v>820</v>
      </c>
      <c r="C124" s="325"/>
      <c r="D124" s="325"/>
      <c r="E124" s="149" t="e">
        <f t="shared" si="3"/>
        <v>#DIV/0!</v>
      </c>
    </row>
    <row r="125" spans="1:5" ht="12.75" customHeight="1">
      <c r="A125" s="457" t="s">
        <v>821</v>
      </c>
      <c r="B125" s="458" t="s">
        <v>822</v>
      </c>
      <c r="C125" s="325"/>
      <c r="D125" s="325"/>
      <c r="E125" s="149" t="e">
        <f t="shared" si="3"/>
        <v>#DIV/0!</v>
      </c>
    </row>
    <row r="126" spans="1:5" ht="12.75" customHeight="1">
      <c r="A126" s="457" t="s">
        <v>823</v>
      </c>
      <c r="B126" s="458" t="s">
        <v>824</v>
      </c>
      <c r="C126" s="325"/>
      <c r="D126" s="325"/>
      <c r="E126" s="149" t="e">
        <f t="shared" si="3"/>
        <v>#DIV/0!</v>
      </c>
    </row>
    <row r="127" spans="1:5" ht="12.75" customHeight="1">
      <c r="A127" s="457" t="s">
        <v>825</v>
      </c>
      <c r="B127" s="458" t="s">
        <v>826</v>
      </c>
      <c r="C127" s="325"/>
      <c r="D127" s="325"/>
      <c r="E127" s="149" t="e">
        <f t="shared" si="3"/>
        <v>#DIV/0!</v>
      </c>
    </row>
    <row r="128" spans="1:5" ht="12.75" customHeight="1">
      <c r="A128" s="457" t="s">
        <v>827</v>
      </c>
      <c r="B128" s="458" t="s">
        <v>828</v>
      </c>
      <c r="C128" s="325"/>
      <c r="D128" s="325"/>
      <c r="E128" s="149" t="e">
        <f t="shared" si="3"/>
        <v>#DIV/0!</v>
      </c>
    </row>
    <row r="129" spans="1:5" ht="12.75" customHeight="1">
      <c r="A129" s="457" t="s">
        <v>829</v>
      </c>
      <c r="B129" s="458" t="s">
        <v>830</v>
      </c>
      <c r="C129" s="325"/>
      <c r="D129" s="325"/>
      <c r="E129" s="149" t="e">
        <f t="shared" si="3"/>
        <v>#DIV/0!</v>
      </c>
    </row>
    <row r="130" spans="1:5" ht="12.75" customHeight="1">
      <c r="A130" s="457" t="s">
        <v>831</v>
      </c>
      <c r="B130" s="458" t="s">
        <v>832</v>
      </c>
      <c r="C130" s="325"/>
      <c r="D130" s="325"/>
      <c r="E130" s="149" t="e">
        <f t="shared" si="3"/>
        <v>#DIV/0!</v>
      </c>
    </row>
    <row r="131" spans="1:5" ht="12.75" customHeight="1">
      <c r="A131" s="457" t="s">
        <v>833</v>
      </c>
      <c r="B131" s="458" t="s">
        <v>834</v>
      </c>
      <c r="C131" s="325"/>
      <c r="D131" s="325"/>
      <c r="E131" s="149" t="e">
        <f t="shared" si="3"/>
        <v>#DIV/0!</v>
      </c>
    </row>
    <row r="132" spans="1:5" ht="12.75" customHeight="1">
      <c r="A132" s="457" t="s">
        <v>835</v>
      </c>
      <c r="B132" s="458" t="s">
        <v>836</v>
      </c>
      <c r="C132" s="325"/>
      <c r="D132" s="325"/>
      <c r="E132" s="149" t="e">
        <f aca="true" t="shared" si="4" ref="E132:E157">+D132*100/C132</f>
        <v>#DIV/0!</v>
      </c>
    </row>
    <row r="133" spans="1:5" ht="12.75" customHeight="1">
      <c r="A133" s="457" t="s">
        <v>837</v>
      </c>
      <c r="B133" s="458" t="s">
        <v>838</v>
      </c>
      <c r="C133" s="325">
        <v>22030</v>
      </c>
      <c r="D133" s="325">
        <v>17624</v>
      </c>
      <c r="E133" s="149">
        <f t="shared" si="4"/>
        <v>80</v>
      </c>
    </row>
    <row r="134" spans="1:5" ht="12.75" customHeight="1">
      <c r="A134" s="457" t="s">
        <v>839</v>
      </c>
      <c r="B134" s="458" t="s">
        <v>840</v>
      </c>
      <c r="C134" s="325"/>
      <c r="D134" s="325"/>
      <c r="E134" s="149" t="e">
        <f t="shared" si="4"/>
        <v>#DIV/0!</v>
      </c>
    </row>
    <row r="135" spans="1:5" ht="12.75" customHeight="1">
      <c r="A135" s="457" t="s">
        <v>841</v>
      </c>
      <c r="B135" s="458" t="s">
        <v>842</v>
      </c>
      <c r="C135" s="325">
        <v>77</v>
      </c>
      <c r="D135" s="325">
        <v>62</v>
      </c>
      <c r="E135" s="149">
        <f t="shared" si="4"/>
        <v>80.51948051948052</v>
      </c>
    </row>
    <row r="136" spans="1:5" ht="12.75" customHeight="1">
      <c r="A136" s="454"/>
      <c r="B136" s="315" t="s">
        <v>843</v>
      </c>
      <c r="C136" s="456">
        <f>SUM(C137:C142)</f>
        <v>605</v>
      </c>
      <c r="D136" s="456">
        <v>484</v>
      </c>
      <c r="E136" s="149">
        <f t="shared" si="4"/>
        <v>80</v>
      </c>
    </row>
    <row r="137" spans="1:5" ht="12.75" customHeight="1">
      <c r="A137" s="316" t="s">
        <v>844</v>
      </c>
      <c r="B137" s="317" t="s">
        <v>458</v>
      </c>
      <c r="C137" s="325">
        <v>605</v>
      </c>
      <c r="D137" s="325">
        <v>484</v>
      </c>
      <c r="E137" s="149">
        <f t="shared" si="4"/>
        <v>80</v>
      </c>
    </row>
    <row r="138" spans="1:5" ht="12.75" customHeight="1">
      <c r="A138" s="316" t="s">
        <v>457</v>
      </c>
      <c r="B138" s="317" t="s">
        <v>845</v>
      </c>
      <c r="C138" s="325"/>
      <c r="D138" s="325"/>
      <c r="E138" s="149" t="e">
        <f t="shared" si="4"/>
        <v>#DIV/0!</v>
      </c>
    </row>
    <row r="139" spans="1:5" ht="12.75" customHeight="1">
      <c r="A139" s="316" t="s">
        <v>846</v>
      </c>
      <c r="B139" s="317" t="s">
        <v>460</v>
      </c>
      <c r="C139" s="325"/>
      <c r="D139" s="325"/>
      <c r="E139" s="149" t="e">
        <f t="shared" si="4"/>
        <v>#DIV/0!</v>
      </c>
    </row>
    <row r="140" spans="1:5" ht="12.75" customHeight="1">
      <c r="A140" s="316" t="s">
        <v>847</v>
      </c>
      <c r="B140" s="317" t="s">
        <v>848</v>
      </c>
      <c r="C140" s="325"/>
      <c r="D140" s="325"/>
      <c r="E140" s="149" t="e">
        <f t="shared" si="4"/>
        <v>#DIV/0!</v>
      </c>
    </row>
    <row r="141" spans="1:5" ht="12.75" customHeight="1">
      <c r="A141" s="316" t="s">
        <v>849</v>
      </c>
      <c r="B141" s="317" t="s">
        <v>850</v>
      </c>
      <c r="C141" s="325"/>
      <c r="D141" s="325"/>
      <c r="E141" s="149" t="e">
        <f t="shared" si="4"/>
        <v>#DIV/0!</v>
      </c>
    </row>
    <row r="142" spans="1:5" ht="12.75" customHeight="1">
      <c r="A142" s="316" t="s">
        <v>851</v>
      </c>
      <c r="B142" s="317" t="s">
        <v>852</v>
      </c>
      <c r="C142" s="325"/>
      <c r="D142" s="325"/>
      <c r="E142" s="149" t="e">
        <f t="shared" si="4"/>
        <v>#DIV/0!</v>
      </c>
    </row>
    <row r="143" spans="1:5" ht="12.75" customHeight="1">
      <c r="A143" s="316"/>
      <c r="B143" s="648" t="s">
        <v>1381</v>
      </c>
      <c r="C143" s="325">
        <f>C144+C145+C146+C147+C148+C149+C150</f>
        <v>0</v>
      </c>
      <c r="D143" s="325">
        <f>D144+D145+D146+D147+D148+D149+D150</f>
        <v>29541</v>
      </c>
      <c r="E143" s="149" t="e">
        <f t="shared" si="4"/>
        <v>#DIV/0!</v>
      </c>
    </row>
    <row r="144" spans="1:5" ht="27.75" customHeight="1">
      <c r="A144" s="675" t="s">
        <v>1382</v>
      </c>
      <c r="B144" s="676" t="s">
        <v>1383</v>
      </c>
      <c r="C144" s="325"/>
      <c r="D144" s="325">
        <v>8127</v>
      </c>
      <c r="E144" s="149" t="e">
        <f t="shared" si="4"/>
        <v>#DIV/0!</v>
      </c>
    </row>
    <row r="145" spans="1:5" ht="24.75" customHeight="1">
      <c r="A145" s="677" t="s">
        <v>1384</v>
      </c>
      <c r="B145" s="676" t="s">
        <v>1385</v>
      </c>
      <c r="C145" s="325"/>
      <c r="D145" s="325">
        <v>20</v>
      </c>
      <c r="E145" s="149" t="e">
        <f t="shared" si="4"/>
        <v>#DIV/0!</v>
      </c>
    </row>
    <row r="146" spans="1:5" ht="29.25" customHeight="1">
      <c r="A146" s="675" t="s">
        <v>1386</v>
      </c>
      <c r="B146" s="676" t="s">
        <v>1387</v>
      </c>
      <c r="C146" s="325"/>
      <c r="D146" s="325"/>
      <c r="E146" s="149" t="e">
        <f t="shared" si="4"/>
        <v>#DIV/0!</v>
      </c>
    </row>
    <row r="147" spans="1:5" ht="24" customHeight="1">
      <c r="A147" s="675" t="s">
        <v>1388</v>
      </c>
      <c r="B147" s="676" t="s">
        <v>1389</v>
      </c>
      <c r="C147" s="325"/>
      <c r="D147" s="325"/>
      <c r="E147" s="149" t="e">
        <f t="shared" si="4"/>
        <v>#DIV/0!</v>
      </c>
    </row>
    <row r="148" spans="1:5" ht="28.5" customHeight="1">
      <c r="A148" s="675" t="s">
        <v>1390</v>
      </c>
      <c r="B148" s="676" t="s">
        <v>1391</v>
      </c>
      <c r="C148" s="325"/>
      <c r="D148" s="325">
        <v>314</v>
      </c>
      <c r="E148" s="149" t="e">
        <f t="shared" si="4"/>
        <v>#DIV/0!</v>
      </c>
    </row>
    <row r="149" spans="1:5" ht="29.25" customHeight="1">
      <c r="A149" s="678" t="s">
        <v>1392</v>
      </c>
      <c r="B149" s="679" t="s">
        <v>1393</v>
      </c>
      <c r="C149" s="325"/>
      <c r="D149" s="325">
        <v>10540</v>
      </c>
      <c r="E149" s="149" t="e">
        <f t="shared" si="4"/>
        <v>#DIV/0!</v>
      </c>
    </row>
    <row r="150" spans="1:5" ht="24.75" customHeight="1">
      <c r="A150" s="678" t="s">
        <v>1394</v>
      </c>
      <c r="B150" s="678" t="s">
        <v>1395</v>
      </c>
      <c r="C150" s="325"/>
      <c r="D150" s="325">
        <v>10540</v>
      </c>
      <c r="E150" s="149" t="e">
        <f t="shared" si="4"/>
        <v>#DIV/0!</v>
      </c>
    </row>
    <row r="151" spans="1:5" ht="12.75" customHeight="1">
      <c r="A151" s="459"/>
      <c r="B151" s="460" t="s">
        <v>853</v>
      </c>
      <c r="C151" s="461">
        <f>C26+C54+C111+C118+C136+C8+C19</f>
        <v>290596</v>
      </c>
      <c r="D151" s="461">
        <f>D26+D54+D111+D118+D136+D8+D19</f>
        <v>232480</v>
      </c>
      <c r="E151" s="149">
        <f t="shared" si="4"/>
        <v>80.00110118515052</v>
      </c>
    </row>
    <row r="152" spans="1:5" ht="12.75" customHeight="1">
      <c r="A152" s="462"/>
      <c r="B152" s="463" t="s">
        <v>854</v>
      </c>
      <c r="C152" s="464">
        <f>C153+C154</f>
        <v>546</v>
      </c>
      <c r="D152" s="464">
        <v>437</v>
      </c>
      <c r="E152" s="149">
        <f t="shared" si="4"/>
        <v>80.03663003663004</v>
      </c>
    </row>
    <row r="153" spans="1:5" ht="12.75" customHeight="1">
      <c r="A153" s="462" t="s">
        <v>855</v>
      </c>
      <c r="B153" s="465" t="s">
        <v>856</v>
      </c>
      <c r="C153" s="464"/>
      <c r="D153" s="464"/>
      <c r="E153" s="149" t="e">
        <f t="shared" si="4"/>
        <v>#DIV/0!</v>
      </c>
    </row>
    <row r="154" spans="1:5" ht="12.75" customHeight="1">
      <c r="A154" s="316" t="s">
        <v>857</v>
      </c>
      <c r="B154" s="317" t="s">
        <v>858</v>
      </c>
      <c r="C154" s="325">
        <v>546</v>
      </c>
      <c r="D154" s="325">
        <v>437</v>
      </c>
      <c r="E154" s="149">
        <f t="shared" si="4"/>
        <v>80.03663003663004</v>
      </c>
    </row>
    <row r="155" spans="1:5" ht="12.75" customHeight="1">
      <c r="A155" s="459"/>
      <c r="B155" s="460" t="s">
        <v>859</v>
      </c>
      <c r="C155" s="461">
        <f>C152</f>
        <v>546</v>
      </c>
      <c r="D155" s="461">
        <f>D152</f>
        <v>437</v>
      </c>
      <c r="E155" s="149">
        <f t="shared" si="4"/>
        <v>80.03663003663004</v>
      </c>
    </row>
    <row r="156" spans="1:5" ht="28.5" customHeight="1">
      <c r="A156" s="459"/>
      <c r="B156" s="460" t="s">
        <v>860</v>
      </c>
      <c r="C156" s="461">
        <f>C151+C155+C143</f>
        <v>291142</v>
      </c>
      <c r="D156" s="461">
        <f>D151+D155+D143</f>
        <v>262458</v>
      </c>
      <c r="E156" s="149">
        <f t="shared" si="4"/>
        <v>90.14776294729033</v>
      </c>
    </row>
    <row r="157" spans="1:5" ht="12.75" customHeight="1">
      <c r="A157" s="466"/>
      <c r="B157" s="467" t="s">
        <v>861</v>
      </c>
      <c r="C157" s="468"/>
      <c r="D157" s="468"/>
      <c r="E157" s="149" t="e">
        <f t="shared" si="4"/>
        <v>#DIV/0!</v>
      </c>
    </row>
    <row r="159" spans="1:4" ht="12.75" customHeight="1">
      <c r="A159" s="762" t="s">
        <v>862</v>
      </c>
      <c r="B159" s="762"/>
      <c r="C159" s="762"/>
      <c r="D159" s="762"/>
    </row>
    <row r="161" spans="2:5" ht="23.25" customHeight="1">
      <c r="B161" s="469" t="s">
        <v>863</v>
      </c>
      <c r="C161" s="189">
        <f>C8+C19</f>
        <v>75049</v>
      </c>
      <c r="D161" s="189">
        <f>D8+D19</f>
        <v>60040</v>
      </c>
      <c r="E161" s="149">
        <f>+D161*100/C161</f>
        <v>80.00106597023279</v>
      </c>
    </row>
    <row r="162" spans="2:5" ht="12.75" customHeight="1">
      <c r="B162" s="469" t="s">
        <v>864</v>
      </c>
      <c r="C162" s="470">
        <f>C26+C54+C111+C118+C136</f>
        <v>215547</v>
      </c>
      <c r="D162" s="470">
        <f>D26+D54+D111+D118+D136</f>
        <v>172440</v>
      </c>
      <c r="E162" s="149">
        <f>+D162*100/C162</f>
        <v>80.00111344625535</v>
      </c>
    </row>
    <row r="163" spans="2:5" ht="12.75" customHeight="1">
      <c r="B163" s="469" t="s">
        <v>865</v>
      </c>
      <c r="C163" s="470">
        <f>C152</f>
        <v>546</v>
      </c>
      <c r="D163" s="470">
        <f>D152</f>
        <v>437</v>
      </c>
      <c r="E163" s="149">
        <f>+D163*100/C163</f>
        <v>80.03663003663004</v>
      </c>
    </row>
    <row r="164" spans="2:4" ht="12.75" customHeight="1">
      <c r="B164" s="187"/>
      <c r="C164" s="471"/>
      <c r="D164" s="471"/>
    </row>
    <row r="165" spans="2:5" ht="12.75" customHeight="1">
      <c r="B165" s="472" t="s">
        <v>866</v>
      </c>
      <c r="C165" s="473">
        <f>C161+C162+C163+C143</f>
        <v>291142</v>
      </c>
      <c r="D165" s="473">
        <f>D161+D162+D163+D143</f>
        <v>262458</v>
      </c>
      <c r="E165" s="149">
        <f>+D165*100/C165</f>
        <v>90.14776294729033</v>
      </c>
    </row>
    <row r="166" spans="2:4" ht="12.75" customHeight="1">
      <c r="B166" s="187"/>
      <c r="C166" s="187"/>
      <c r="D166" s="187"/>
    </row>
    <row r="167" spans="2:5" ht="25.5" customHeight="1">
      <c r="B167" s="474" t="s">
        <v>867</v>
      </c>
      <c r="C167" s="475">
        <f>C165+C4</f>
        <v>347927</v>
      </c>
      <c r="D167" s="475">
        <f>D165+D4</f>
        <v>307886</v>
      </c>
      <c r="E167" s="149">
        <f>+D167*100/C167</f>
        <v>88.49155138865336</v>
      </c>
    </row>
    <row r="168" spans="2:4" ht="12.75" customHeight="1">
      <c r="B168" s="225"/>
      <c r="C168" s="225"/>
      <c r="D168" s="225"/>
    </row>
    <row r="169" spans="2:4" ht="12.75" customHeight="1">
      <c r="B169" s="225"/>
      <c r="C169" s="225"/>
      <c r="D169" s="225"/>
    </row>
    <row r="170" spans="2:5" ht="12.75" customHeight="1">
      <c r="B170" s="187" t="s">
        <v>307</v>
      </c>
      <c r="C170" s="225">
        <v>111695</v>
      </c>
      <c r="D170" s="225">
        <v>89356</v>
      </c>
      <c r="E170" s="192"/>
    </row>
    <row r="171" spans="2:4" ht="12.75" customHeight="1">
      <c r="B171" s="225"/>
      <c r="C171" s="225"/>
      <c r="D171" s="225"/>
    </row>
    <row r="172" spans="2:5" ht="25.5" customHeight="1">
      <c r="B172" s="474" t="s">
        <v>868</v>
      </c>
      <c r="C172" s="195">
        <f>C167+C170</f>
        <v>459622</v>
      </c>
      <c r="D172" s="195">
        <f>D167+D170</f>
        <v>397242</v>
      </c>
      <c r="E172" s="406">
        <f>+D172*100/C172</f>
        <v>86.42797777303959</v>
      </c>
    </row>
  </sheetData>
  <sheetProtection selectLockedCells="1" selectUnlockedCells="1"/>
  <mergeCells count="1">
    <mergeCell ref="A159:D159"/>
  </mergeCells>
  <printOptions/>
  <pageMargins left="0.25" right="0.25" top="0.75" bottom="0.75" header="0.3" footer="0.3"/>
  <pageSetup horizontalDpi="300" verticalDpi="300" orientation="portrait" paperSize="9" scale="95" r:id="rId1"/>
  <headerFooter alignWithMargins="0">
    <oddFooter>&amp;R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54">
      <selection activeCell="I4" sqref="I4"/>
    </sheetView>
  </sheetViews>
  <sheetFormatPr defaultColWidth="9.140625" defaultRowHeight="12.75"/>
  <cols>
    <col min="1" max="2" width="9.140625" style="476" customWidth="1"/>
    <col min="3" max="3" width="49.140625" style="476" customWidth="1"/>
    <col min="4" max="7" width="9.140625" style="476" customWidth="1"/>
    <col min="8" max="8" width="5.421875" style="476" customWidth="1"/>
    <col min="9" max="10" width="5.8515625" style="476" customWidth="1"/>
    <col min="11" max="11" width="8.140625" style="476" customWidth="1"/>
    <col min="12" max="12" width="6.57421875" style="476" customWidth="1"/>
    <col min="13" max="13" width="6.8515625" style="476" customWidth="1"/>
    <col min="14" max="14" width="7.00390625" style="476" customWidth="1"/>
    <col min="15" max="16384" width="9.140625" style="476" customWidth="1"/>
  </cols>
  <sheetData>
    <row r="1" spans="1:4" ht="15.75">
      <c r="A1" s="477" t="s">
        <v>24</v>
      </c>
      <c r="B1" s="477"/>
      <c r="D1" s="478" t="s">
        <v>84</v>
      </c>
    </row>
    <row r="2" spans="1:6" ht="15.75">
      <c r="A2" s="479"/>
      <c r="B2" s="479"/>
      <c r="E2" s="480" t="s">
        <v>869</v>
      </c>
      <c r="F2" s="478"/>
    </row>
    <row r="3" spans="1:9" ht="36" customHeight="1">
      <c r="A3" s="141" t="s">
        <v>209</v>
      </c>
      <c r="B3" s="142" t="s">
        <v>210</v>
      </c>
      <c r="C3" s="172" t="s">
        <v>211</v>
      </c>
      <c r="D3" s="144" t="s">
        <v>212</v>
      </c>
      <c r="E3" s="143" t="s">
        <v>1738</v>
      </c>
      <c r="F3" s="141" t="s">
        <v>213</v>
      </c>
      <c r="I3" s="476" t="s">
        <v>1750</v>
      </c>
    </row>
    <row r="4" spans="1:11" ht="12.75" customHeight="1">
      <c r="A4" s="481"/>
      <c r="B4" s="481"/>
      <c r="C4" s="482" t="s">
        <v>870</v>
      </c>
      <c r="D4" s="483">
        <f>D5+D6+D7+D8+D9+D10+D11+D12+D13+D14</f>
        <v>9347</v>
      </c>
      <c r="E4" s="483">
        <f>E5+E6+E7+E8+E9+E10+E11+E12+E13+E14</f>
        <v>3254</v>
      </c>
      <c r="F4" s="149">
        <f aca="true" t="shared" si="0" ref="F4:F20">+E4*100/D4</f>
        <v>34.813309083128274</v>
      </c>
      <c r="I4" s="484"/>
      <c r="J4" s="484"/>
      <c r="K4" s="485"/>
    </row>
    <row r="5" spans="1:11" ht="12.75" customHeight="1">
      <c r="A5" s="230" t="s">
        <v>871</v>
      </c>
      <c r="B5" s="230"/>
      <c r="C5" s="232" t="s">
        <v>872</v>
      </c>
      <c r="D5" s="486">
        <v>6</v>
      </c>
      <c r="E5" s="486">
        <v>3</v>
      </c>
      <c r="F5" s="149">
        <f t="shared" si="0"/>
        <v>50</v>
      </c>
      <c r="I5" s="484"/>
      <c r="J5" s="484"/>
      <c r="K5" s="487"/>
    </row>
    <row r="6" spans="1:11" ht="12.75" customHeight="1">
      <c r="A6" s="230" t="s">
        <v>873</v>
      </c>
      <c r="B6" s="230"/>
      <c r="C6" s="232" t="s">
        <v>874</v>
      </c>
      <c r="D6" s="486"/>
      <c r="E6" s="486"/>
      <c r="F6" s="149" t="e">
        <f t="shared" si="0"/>
        <v>#DIV/0!</v>
      </c>
      <c r="I6" s="484"/>
      <c r="J6" s="484"/>
      <c r="K6" s="487"/>
    </row>
    <row r="7" spans="1:11" ht="12.75" customHeight="1">
      <c r="A7" s="230" t="s">
        <v>875</v>
      </c>
      <c r="B7" s="230"/>
      <c r="C7" s="232" t="s">
        <v>876</v>
      </c>
      <c r="D7" s="486">
        <v>4273</v>
      </c>
      <c r="E7" s="486">
        <v>2137</v>
      </c>
      <c r="F7" s="149">
        <f t="shared" si="0"/>
        <v>50.01170138076293</v>
      </c>
      <c r="I7" s="484"/>
      <c r="J7" s="484"/>
      <c r="K7" s="487"/>
    </row>
    <row r="8" spans="1:11" ht="12.75" customHeight="1">
      <c r="A8" s="230" t="s">
        <v>877</v>
      </c>
      <c r="B8" s="230"/>
      <c r="C8" s="232" t="s">
        <v>878</v>
      </c>
      <c r="D8" s="486">
        <v>766</v>
      </c>
      <c r="E8" s="486">
        <v>383</v>
      </c>
      <c r="F8" s="149">
        <f t="shared" si="0"/>
        <v>50</v>
      </c>
      <c r="I8" s="484"/>
      <c r="J8" s="484"/>
      <c r="K8" s="487"/>
    </row>
    <row r="9" spans="1:11" ht="12.75" customHeight="1">
      <c r="A9" s="230">
        <v>2200046</v>
      </c>
      <c r="B9" s="230">
        <v>12</v>
      </c>
      <c r="C9" s="232" t="s">
        <v>879</v>
      </c>
      <c r="D9" s="486">
        <v>4261</v>
      </c>
      <c r="E9" s="486">
        <v>724</v>
      </c>
      <c r="F9" s="149">
        <f t="shared" si="0"/>
        <v>16.991316592349214</v>
      </c>
      <c r="G9" s="488"/>
      <c r="H9" s="488"/>
      <c r="I9" s="484"/>
      <c r="J9" s="484"/>
      <c r="K9" s="487"/>
    </row>
    <row r="10" spans="1:11" ht="12.75" customHeight="1">
      <c r="A10" s="230">
        <v>2200046</v>
      </c>
      <c r="B10" s="231" t="s">
        <v>269</v>
      </c>
      <c r="C10" s="232" t="s">
        <v>880</v>
      </c>
      <c r="D10" s="486"/>
      <c r="E10" s="486"/>
      <c r="F10" s="149" t="e">
        <f t="shared" si="0"/>
        <v>#DIV/0!</v>
      </c>
      <c r="G10" s="484"/>
      <c r="H10" s="487"/>
      <c r="I10" s="484"/>
      <c r="J10" s="489"/>
      <c r="K10" s="487"/>
    </row>
    <row r="11" spans="1:11" ht="12.75" customHeight="1">
      <c r="A11" s="230" t="s">
        <v>881</v>
      </c>
      <c r="B11" s="230"/>
      <c r="C11" s="232" t="s">
        <v>882</v>
      </c>
      <c r="D11" s="486"/>
      <c r="E11" s="486"/>
      <c r="F11" s="149" t="e">
        <f t="shared" si="0"/>
        <v>#DIV/0!</v>
      </c>
      <c r="G11" s="484"/>
      <c r="H11" s="487"/>
      <c r="I11" s="484"/>
      <c r="J11" s="484"/>
      <c r="K11" s="487"/>
    </row>
    <row r="12" spans="1:11" ht="12.75" customHeight="1">
      <c r="A12" s="230" t="s">
        <v>883</v>
      </c>
      <c r="B12" s="230"/>
      <c r="C12" s="232" t="s">
        <v>884</v>
      </c>
      <c r="D12" s="486"/>
      <c r="E12" s="486"/>
      <c r="F12" s="149" t="e">
        <f t="shared" si="0"/>
        <v>#DIV/0!</v>
      </c>
      <c r="I12" s="484"/>
      <c r="J12" s="484"/>
      <c r="K12" s="487"/>
    </row>
    <row r="13" spans="1:11" ht="12.75" customHeight="1">
      <c r="A13" s="230">
        <v>2200129</v>
      </c>
      <c r="B13" s="230"/>
      <c r="C13" s="232" t="s">
        <v>885</v>
      </c>
      <c r="D13" s="486"/>
      <c r="E13" s="486"/>
      <c r="F13" s="149" t="e">
        <f t="shared" si="0"/>
        <v>#DIV/0!</v>
      </c>
      <c r="I13" s="484"/>
      <c r="J13" s="484"/>
      <c r="K13" s="487"/>
    </row>
    <row r="14" spans="1:11" ht="12.75" customHeight="1">
      <c r="A14" s="230">
        <v>2200130</v>
      </c>
      <c r="B14" s="230"/>
      <c r="C14" s="232" t="s">
        <v>886</v>
      </c>
      <c r="D14" s="486">
        <v>41</v>
      </c>
      <c r="E14" s="486">
        <v>7</v>
      </c>
      <c r="F14" s="149">
        <f t="shared" si="0"/>
        <v>17.073170731707318</v>
      </c>
      <c r="I14" s="484"/>
      <c r="J14" s="484"/>
      <c r="K14" s="487"/>
    </row>
    <row r="15" spans="1:11" ht="12.75" customHeight="1">
      <c r="A15" s="230"/>
      <c r="B15" s="490"/>
      <c r="C15" s="491" t="s">
        <v>887</v>
      </c>
      <c r="D15" s="492"/>
      <c r="E15" s="492"/>
      <c r="F15" s="149" t="e">
        <f t="shared" si="0"/>
        <v>#DIV/0!</v>
      </c>
      <c r="I15" s="484"/>
      <c r="J15" s="484"/>
      <c r="K15" s="485"/>
    </row>
    <row r="16" spans="1:11" ht="12.75" customHeight="1">
      <c r="A16" s="481"/>
      <c r="B16" s="481"/>
      <c r="C16" s="482" t="s">
        <v>888</v>
      </c>
      <c r="D16" s="483">
        <f>D17+D18+D19</f>
        <v>404</v>
      </c>
      <c r="E16" s="483"/>
      <c r="F16" s="149">
        <f t="shared" si="0"/>
        <v>0</v>
      </c>
      <c r="I16" s="484"/>
      <c r="J16" s="484"/>
      <c r="K16" s="485"/>
    </row>
    <row r="17" spans="1:11" ht="12.75" customHeight="1">
      <c r="A17" s="230">
        <v>2400810</v>
      </c>
      <c r="B17" s="230"/>
      <c r="C17" s="232" t="s">
        <v>889</v>
      </c>
      <c r="D17" s="486">
        <v>228</v>
      </c>
      <c r="E17" s="486"/>
      <c r="F17" s="149">
        <f t="shared" si="0"/>
        <v>0</v>
      </c>
      <c r="I17" s="484"/>
      <c r="J17" s="484"/>
      <c r="K17" s="487"/>
    </row>
    <row r="18" spans="1:11" ht="12.75" customHeight="1">
      <c r="A18" s="230">
        <v>2400828</v>
      </c>
      <c r="B18" s="230"/>
      <c r="C18" s="232" t="s">
        <v>890</v>
      </c>
      <c r="D18" s="486">
        <v>176</v>
      </c>
      <c r="E18" s="486"/>
      <c r="F18" s="149">
        <f t="shared" si="0"/>
        <v>0</v>
      </c>
      <c r="I18" s="484"/>
      <c r="J18" s="484"/>
      <c r="K18" s="487"/>
    </row>
    <row r="19" spans="1:11" ht="12.75" customHeight="1">
      <c r="A19" s="230">
        <v>2400836</v>
      </c>
      <c r="B19" s="230"/>
      <c r="C19" s="232" t="s">
        <v>891</v>
      </c>
      <c r="D19" s="486"/>
      <c r="E19" s="486"/>
      <c r="F19" s="149" t="e">
        <f t="shared" si="0"/>
        <v>#DIV/0!</v>
      </c>
      <c r="I19" s="484"/>
      <c r="J19" s="484"/>
      <c r="K19" s="487"/>
    </row>
    <row r="20" spans="1:11" ht="12.75" customHeight="1">
      <c r="A20" s="230"/>
      <c r="B20" s="230"/>
      <c r="C20" s="491" t="s">
        <v>892</v>
      </c>
      <c r="D20" s="492"/>
      <c r="E20" s="492"/>
      <c r="F20" s="149" t="e">
        <f t="shared" si="0"/>
        <v>#DIV/0!</v>
      </c>
      <c r="I20" s="484"/>
      <c r="J20" s="484"/>
      <c r="K20" s="485"/>
    </row>
    <row r="21" spans="1:13" ht="15.75" customHeight="1">
      <c r="A21" s="763" t="s">
        <v>893</v>
      </c>
      <c r="B21" s="763"/>
      <c r="C21" s="763"/>
      <c r="D21" s="763"/>
      <c r="E21" s="763"/>
      <c r="I21" s="763"/>
      <c r="J21" s="763"/>
      <c r="K21" s="763"/>
      <c r="L21" s="763"/>
      <c r="M21" s="763"/>
    </row>
    <row r="22" spans="1:11" ht="15.75" customHeight="1">
      <c r="A22" s="487"/>
      <c r="B22" s="487"/>
      <c r="C22" s="487"/>
      <c r="I22" s="487"/>
      <c r="J22" s="487"/>
      <c r="K22" s="487"/>
    </row>
    <row r="23" spans="1:11" ht="15.75" customHeight="1">
      <c r="A23" s="493" t="s">
        <v>25</v>
      </c>
      <c r="B23" s="493"/>
      <c r="C23" s="487"/>
      <c r="D23" s="494" t="s">
        <v>84</v>
      </c>
      <c r="I23" s="493"/>
      <c r="J23" s="493"/>
      <c r="K23" s="487"/>
    </row>
    <row r="24" spans="1:11" ht="15.75" customHeight="1">
      <c r="A24" s="495"/>
      <c r="B24" s="495"/>
      <c r="C24" s="487"/>
      <c r="E24" s="480" t="s">
        <v>894</v>
      </c>
      <c r="F24" s="496"/>
      <c r="I24" s="495"/>
      <c r="J24" s="495"/>
      <c r="K24" s="487"/>
    </row>
    <row r="25" spans="1:6" ht="35.25" customHeight="1">
      <c r="A25" s="141" t="s">
        <v>209</v>
      </c>
      <c r="B25" s="142" t="s">
        <v>210</v>
      </c>
      <c r="C25" s="172" t="s">
        <v>211</v>
      </c>
      <c r="D25" s="144" t="s">
        <v>212</v>
      </c>
      <c r="E25" s="143" t="s">
        <v>1738</v>
      </c>
      <c r="F25" s="141" t="s">
        <v>213</v>
      </c>
    </row>
    <row r="26" spans="1:6" ht="12.75" customHeight="1">
      <c r="A26" s="497"/>
      <c r="B26" s="498"/>
      <c r="C26" s="482" t="s">
        <v>895</v>
      </c>
      <c r="D26" s="483">
        <f>SUM(D27:D39)</f>
        <v>4312</v>
      </c>
      <c r="E26" s="483">
        <f>SUM(E27:E39)</f>
        <v>1423</v>
      </c>
      <c r="F26" s="149">
        <f aca="true" t="shared" si="1" ref="F26:F40">+E26*100/D26</f>
        <v>33.000927643784784</v>
      </c>
    </row>
    <row r="27" spans="1:6" ht="12.75" customHeight="1">
      <c r="A27" s="230" t="s">
        <v>896</v>
      </c>
      <c r="B27" s="231"/>
      <c r="C27" s="232" t="s">
        <v>897</v>
      </c>
      <c r="D27" s="486"/>
      <c r="E27" s="486"/>
      <c r="F27" s="149" t="e">
        <f t="shared" si="1"/>
        <v>#DIV/0!</v>
      </c>
    </row>
    <row r="28" spans="1:6" ht="12.75" customHeight="1">
      <c r="A28" s="230" t="s">
        <v>898</v>
      </c>
      <c r="B28" s="231"/>
      <c r="C28" s="232" t="s">
        <v>899</v>
      </c>
      <c r="D28" s="486"/>
      <c r="E28" s="486"/>
      <c r="F28" s="149" t="e">
        <f t="shared" si="1"/>
        <v>#DIV/0!</v>
      </c>
    </row>
    <row r="29" spans="1:6" ht="12.75" customHeight="1">
      <c r="A29" s="230" t="s">
        <v>900</v>
      </c>
      <c r="B29" s="231"/>
      <c r="C29" s="232" t="s">
        <v>901</v>
      </c>
      <c r="D29" s="486"/>
      <c r="E29" s="486"/>
      <c r="F29" s="149" t="e">
        <f t="shared" si="1"/>
        <v>#DIV/0!</v>
      </c>
    </row>
    <row r="30" spans="1:6" ht="12.75" customHeight="1">
      <c r="A30" s="230" t="s">
        <v>244</v>
      </c>
      <c r="B30" s="231"/>
      <c r="C30" s="232" t="s">
        <v>245</v>
      </c>
      <c r="D30" s="486">
        <v>3208</v>
      </c>
      <c r="E30" s="486">
        <v>1059</v>
      </c>
      <c r="F30" s="149">
        <f t="shared" si="1"/>
        <v>33.01122194513716</v>
      </c>
    </row>
    <row r="31" spans="1:6" ht="12.75" customHeight="1">
      <c r="A31" s="230">
        <v>2200103</v>
      </c>
      <c r="B31" s="231" t="s">
        <v>269</v>
      </c>
      <c r="C31" s="232" t="s">
        <v>902</v>
      </c>
      <c r="D31" s="486">
        <v>1104</v>
      </c>
      <c r="E31" s="486">
        <v>364</v>
      </c>
      <c r="F31" s="149">
        <f t="shared" si="1"/>
        <v>32.971014492753625</v>
      </c>
    </row>
    <row r="32" spans="1:6" ht="12.75" customHeight="1">
      <c r="A32" s="150">
        <v>1300043</v>
      </c>
      <c r="B32" s="142"/>
      <c r="C32" s="151" t="s">
        <v>386</v>
      </c>
      <c r="D32" s="486"/>
      <c r="E32" s="486"/>
      <c r="F32" s="149" t="e">
        <f t="shared" si="1"/>
        <v>#DIV/0!</v>
      </c>
    </row>
    <row r="33" spans="1:6" ht="12.75" customHeight="1">
      <c r="A33" s="649">
        <v>2200104</v>
      </c>
      <c r="B33" s="142"/>
      <c r="C33" s="650" t="s">
        <v>1396</v>
      </c>
      <c r="D33" s="486"/>
      <c r="E33" s="486"/>
      <c r="F33" s="149"/>
    </row>
    <row r="34" spans="1:6" ht="12.75" customHeight="1">
      <c r="A34" s="649">
        <v>2200105</v>
      </c>
      <c r="B34" s="142"/>
      <c r="C34" s="650" t="s">
        <v>1397</v>
      </c>
      <c r="D34" s="486"/>
      <c r="E34" s="486"/>
      <c r="F34" s="149"/>
    </row>
    <row r="35" spans="1:6" ht="12.75" customHeight="1">
      <c r="A35" s="649">
        <v>2200106</v>
      </c>
      <c r="B35" s="142"/>
      <c r="C35" s="650" t="s">
        <v>1398</v>
      </c>
      <c r="D35" s="486"/>
      <c r="E35" s="486"/>
      <c r="F35" s="149"/>
    </row>
    <row r="36" spans="1:6" ht="12.75" customHeight="1">
      <c r="A36" s="649">
        <v>2200107</v>
      </c>
      <c r="B36" s="142"/>
      <c r="C36" s="650" t="s">
        <v>1399</v>
      </c>
      <c r="D36" s="486"/>
      <c r="E36" s="486"/>
      <c r="F36" s="149"/>
    </row>
    <row r="37" spans="1:6" ht="12.75" customHeight="1">
      <c r="A37" s="649">
        <v>2200108</v>
      </c>
      <c r="B37" s="142"/>
      <c r="C37" s="650" t="s">
        <v>1400</v>
      </c>
      <c r="D37" s="486"/>
      <c r="E37" s="486"/>
      <c r="F37" s="149"/>
    </row>
    <row r="38" spans="1:6" ht="12.75" customHeight="1">
      <c r="A38" s="649">
        <v>2200109</v>
      </c>
      <c r="B38" s="142"/>
      <c r="C38" s="650" t="s">
        <v>1401</v>
      </c>
      <c r="D38" s="486"/>
      <c r="E38" s="486"/>
      <c r="F38" s="149"/>
    </row>
    <row r="39" spans="1:6" ht="21.75" customHeight="1">
      <c r="A39" s="150">
        <v>2200128</v>
      </c>
      <c r="B39" s="142"/>
      <c r="C39" s="151" t="s">
        <v>230</v>
      </c>
      <c r="D39" s="486"/>
      <c r="E39" s="486"/>
      <c r="F39" s="149" t="e">
        <f t="shared" si="1"/>
        <v>#DIV/0!</v>
      </c>
    </row>
    <row r="40" spans="1:6" ht="12.75" customHeight="1">
      <c r="A40" s="232"/>
      <c r="B40" s="499"/>
      <c r="C40" s="491" t="s">
        <v>903</v>
      </c>
      <c r="D40" s="492"/>
      <c r="E40" s="492"/>
      <c r="F40" s="149" t="e">
        <f t="shared" si="1"/>
        <v>#DIV/0!</v>
      </c>
    </row>
    <row r="41" spans="1:2" ht="15.75">
      <c r="A41" s="478"/>
      <c r="B41" s="478"/>
    </row>
    <row r="42" spans="1:2" ht="12.75">
      <c r="A42" s="500" t="s">
        <v>904</v>
      </c>
      <c r="B42"/>
    </row>
    <row r="44" spans="3:6" ht="12.75">
      <c r="C44" s="402" t="s">
        <v>870</v>
      </c>
      <c r="D44" s="401">
        <f>D4</f>
        <v>9347</v>
      </c>
      <c r="E44" s="401">
        <f>E4</f>
        <v>3254</v>
      </c>
      <c r="F44" s="149">
        <f>+E44*100/D44</f>
        <v>34.813309083128274</v>
      </c>
    </row>
    <row r="45" spans="3:6" ht="12.75">
      <c r="C45" s="402" t="s">
        <v>888</v>
      </c>
      <c r="D45" s="401">
        <f>D16</f>
        <v>404</v>
      </c>
      <c r="E45" s="401">
        <f>E16</f>
        <v>0</v>
      </c>
      <c r="F45" s="149">
        <f>+E45*100/D45</f>
        <v>0</v>
      </c>
    </row>
    <row r="46" spans="3:6" ht="12.75">
      <c r="C46" s="501" t="s">
        <v>905</v>
      </c>
      <c r="D46" s="269">
        <f>D15</f>
        <v>0</v>
      </c>
      <c r="E46" s="269">
        <f>E15</f>
        <v>0</v>
      </c>
      <c r="F46" s="149" t="e">
        <f>+E46*100/D46</f>
        <v>#DIV/0!</v>
      </c>
    </row>
    <row r="47" spans="3:6" ht="25.5">
      <c r="C47" s="501" t="s">
        <v>906</v>
      </c>
      <c r="D47" s="269">
        <f>D20</f>
        <v>0</v>
      </c>
      <c r="E47" s="269">
        <f>E20</f>
        <v>0</v>
      </c>
      <c r="F47" s="149" t="e">
        <f>+E47*100/D47</f>
        <v>#DIV/0!</v>
      </c>
    </row>
    <row r="48" spans="3:6" ht="12.75">
      <c r="C48" s="187"/>
      <c r="D48" s="187"/>
      <c r="E48" s="187"/>
      <c r="F48" s="349"/>
    </row>
    <row r="49" spans="3:6" ht="12.75">
      <c r="C49" s="188" t="s">
        <v>907</v>
      </c>
      <c r="D49" s="189">
        <f>D44+D45</f>
        <v>9751</v>
      </c>
      <c r="E49" s="189">
        <f>E44+E45</f>
        <v>3254</v>
      </c>
      <c r="F49" s="149">
        <f>+E49*100/D49</f>
        <v>33.37093631422418</v>
      </c>
    </row>
    <row r="50" spans="3:6" ht="12.75">
      <c r="C50" s="502" t="s">
        <v>908</v>
      </c>
      <c r="D50" s="189">
        <f>D46+D47</f>
        <v>0</v>
      </c>
      <c r="E50" s="189">
        <f>E46+E47</f>
        <v>0</v>
      </c>
      <c r="F50" s="149" t="e">
        <f>+E50*100/D50</f>
        <v>#DIV/0!</v>
      </c>
    </row>
    <row r="51" spans="3:6" ht="12.75">
      <c r="C51" s="187"/>
      <c r="D51" s="187"/>
      <c r="E51" s="187"/>
      <c r="F51" s="349"/>
    </row>
    <row r="52" spans="3:6" ht="12.75">
      <c r="C52" s="402" t="s">
        <v>895</v>
      </c>
      <c r="D52" s="401">
        <f>D26</f>
        <v>4312</v>
      </c>
      <c r="E52" s="401">
        <f>E26</f>
        <v>1423</v>
      </c>
      <c r="F52" s="149">
        <f>+E52*100/D52</f>
        <v>33.000927643784784</v>
      </c>
    </row>
    <row r="53" spans="3:6" ht="12.75">
      <c r="C53" s="501" t="s">
        <v>909</v>
      </c>
      <c r="D53" s="269">
        <f>D40</f>
        <v>0</v>
      </c>
      <c r="E53" s="269">
        <f>E40</f>
        <v>0</v>
      </c>
      <c r="F53" s="149" t="e">
        <f>+E53*100/D53</f>
        <v>#DIV/0!</v>
      </c>
    </row>
    <row r="54" spans="3:6" ht="12.75">
      <c r="C54" s="187"/>
      <c r="D54" s="187"/>
      <c r="E54" s="187"/>
      <c r="F54" s="349"/>
    </row>
    <row r="55" spans="3:5" ht="12.75">
      <c r="C55" s="187"/>
      <c r="D55" s="187"/>
      <c r="E55" s="187"/>
    </row>
    <row r="56" spans="3:5" ht="12.75">
      <c r="C56" s="187"/>
      <c r="D56" s="187"/>
      <c r="E56" s="187"/>
    </row>
    <row r="57" spans="3:6" ht="12.75">
      <c r="C57" s="187"/>
      <c r="D57" s="191">
        <f>D49+D52</f>
        <v>14063</v>
      </c>
      <c r="E57" s="191">
        <f>E49+E52</f>
        <v>4677</v>
      </c>
      <c r="F57" s="149">
        <f>+E57*100/D57</f>
        <v>33.25748417834033</v>
      </c>
    </row>
    <row r="59" spans="3:6" ht="12.75">
      <c r="C59" s="194" t="s">
        <v>283</v>
      </c>
      <c r="D59" s="194">
        <v>0</v>
      </c>
      <c r="E59" s="194">
        <v>0</v>
      </c>
      <c r="F59" s="194"/>
    </row>
    <row r="60" spans="3:6" ht="12.75">
      <c r="C60" s="194"/>
      <c r="D60" s="194"/>
      <c r="E60" s="194"/>
      <c r="F60" s="194"/>
    </row>
    <row r="61" spans="3:6" ht="12.75">
      <c r="C61" s="195" t="s">
        <v>284</v>
      </c>
      <c r="D61" s="195">
        <f>+D57+D59</f>
        <v>14063</v>
      </c>
      <c r="E61" s="195">
        <f>+E57+E59</f>
        <v>4677</v>
      </c>
      <c r="F61" s="196">
        <f>+E61*100/D61</f>
        <v>33.25748417834033</v>
      </c>
    </row>
  </sheetData>
  <sheetProtection selectLockedCells="1" selectUnlockedCells="1"/>
  <mergeCells count="2">
    <mergeCell ref="A21:E21"/>
    <mergeCell ref="I21:M21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2">
      <selection activeCell="E32" sqref="E32"/>
    </sheetView>
  </sheetViews>
  <sheetFormatPr defaultColWidth="9.140625" defaultRowHeight="12.75"/>
  <cols>
    <col min="1" max="1" width="8.00390625" style="134" customWidth="1"/>
    <col min="2" max="2" width="9.421875" style="197" customWidth="1"/>
    <col min="3" max="3" width="49.140625" style="134" customWidth="1"/>
    <col min="4" max="4" width="9.28125" style="134" customWidth="1"/>
    <col min="5" max="5" width="10.421875" style="134" customWidth="1"/>
    <col min="6" max="9" width="9.140625" style="134" customWidth="1"/>
    <col min="10" max="10" width="9.8515625" style="134" customWidth="1"/>
    <col min="11" max="16384" width="9.140625" style="134" customWidth="1"/>
  </cols>
  <sheetData>
    <row r="1" spans="1:4" ht="15.75" customHeight="1">
      <c r="A1" s="195" t="s">
        <v>26</v>
      </c>
      <c r="B1" s="261"/>
      <c r="C1" s="137"/>
      <c r="D1" s="134" t="s">
        <v>84</v>
      </c>
    </row>
    <row r="2" spans="1:5" ht="15.75" customHeight="1">
      <c r="A2" s="225"/>
      <c r="B2" s="264"/>
      <c r="C2" s="137"/>
      <c r="E2" s="140" t="s">
        <v>910</v>
      </c>
    </row>
    <row r="3" spans="1:6" ht="25.5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 customHeight="1">
      <c r="A4" s="503"/>
      <c r="B4" s="504"/>
      <c r="C4" s="226" t="s">
        <v>911</v>
      </c>
      <c r="D4" s="505">
        <f>SUM(D5:D12)</f>
        <v>11610</v>
      </c>
      <c r="E4" s="505">
        <f>SUM(E5:E12)</f>
        <v>4644</v>
      </c>
      <c r="F4" s="149">
        <f aca="true" t="shared" si="0" ref="F4:F11">+E4*100/D4</f>
        <v>40</v>
      </c>
    </row>
    <row r="5" spans="1:6" ht="12.75" customHeight="1">
      <c r="A5" s="397" t="s">
        <v>912</v>
      </c>
      <c r="B5" s="231"/>
      <c r="C5" s="227" t="s">
        <v>913</v>
      </c>
      <c r="D5" s="163">
        <v>6826</v>
      </c>
      <c r="E5" s="163">
        <v>2730</v>
      </c>
      <c r="F5" s="149">
        <f t="shared" si="0"/>
        <v>39.994140052739525</v>
      </c>
    </row>
    <row r="6" spans="1:6" ht="12.75" customHeight="1">
      <c r="A6" s="397">
        <v>1400019</v>
      </c>
      <c r="B6" s="231" t="s">
        <v>914</v>
      </c>
      <c r="C6" s="227" t="s">
        <v>915</v>
      </c>
      <c r="D6" s="163">
        <v>450</v>
      </c>
      <c r="E6" s="163">
        <v>180</v>
      </c>
      <c r="F6" s="149">
        <f t="shared" si="0"/>
        <v>40</v>
      </c>
    </row>
    <row r="7" spans="1:6" ht="12.75" customHeight="1">
      <c r="A7" s="230" t="s">
        <v>244</v>
      </c>
      <c r="B7" s="231"/>
      <c r="C7" s="232" t="s">
        <v>245</v>
      </c>
      <c r="D7" s="163"/>
      <c r="E7" s="163"/>
      <c r="F7" s="149" t="e">
        <f t="shared" si="0"/>
        <v>#DIV/0!</v>
      </c>
    </row>
    <row r="8" spans="1:6" ht="12.75" customHeight="1">
      <c r="A8" s="230" t="s">
        <v>448</v>
      </c>
      <c r="B8" s="231"/>
      <c r="C8" s="232" t="s">
        <v>449</v>
      </c>
      <c r="D8" s="163">
        <v>53</v>
      </c>
      <c r="E8" s="163">
        <v>21</v>
      </c>
      <c r="F8" s="149">
        <f t="shared" si="0"/>
        <v>39.62264150943396</v>
      </c>
    </row>
    <row r="9" spans="1:6" ht="12.75" customHeight="1">
      <c r="A9" s="397" t="s">
        <v>896</v>
      </c>
      <c r="B9" s="231"/>
      <c r="C9" s="227" t="s">
        <v>916</v>
      </c>
      <c r="D9" s="163">
        <v>2</v>
      </c>
      <c r="E9" s="163">
        <v>1</v>
      </c>
      <c r="F9" s="149">
        <f t="shared" si="0"/>
        <v>50</v>
      </c>
    </row>
    <row r="10" spans="1:6" ht="12.75" customHeight="1">
      <c r="A10" s="397" t="s">
        <v>898</v>
      </c>
      <c r="B10" s="231"/>
      <c r="C10" s="227" t="s">
        <v>917</v>
      </c>
      <c r="D10" s="163">
        <v>37</v>
      </c>
      <c r="E10" s="163">
        <v>15</v>
      </c>
      <c r="F10" s="149">
        <f t="shared" si="0"/>
        <v>40.54054054054054</v>
      </c>
    </row>
    <row r="11" spans="1:6" ht="12.75" customHeight="1">
      <c r="A11" s="150">
        <v>1200056</v>
      </c>
      <c r="B11" s="142"/>
      <c r="C11" s="151" t="s">
        <v>240</v>
      </c>
      <c r="D11" s="163">
        <v>4242</v>
      </c>
      <c r="E11" s="163">
        <v>1697</v>
      </c>
      <c r="F11" s="149">
        <f t="shared" si="0"/>
        <v>40.00471475719</v>
      </c>
    </row>
    <row r="12" spans="1:6" ht="12.75" customHeight="1">
      <c r="A12" s="397">
        <v>1200055</v>
      </c>
      <c r="B12" s="231"/>
      <c r="C12" s="151" t="s">
        <v>238</v>
      </c>
      <c r="D12" s="217"/>
      <c r="E12" s="217"/>
      <c r="F12" s="149" t="e">
        <f aca="true" t="shared" si="1" ref="F12:F19">+E12*100/D12</f>
        <v>#DIV/0!</v>
      </c>
    </row>
    <row r="13" spans="1:6" ht="12.75" customHeight="1">
      <c r="A13" s="506"/>
      <c r="B13" s="507"/>
      <c r="C13" s="226" t="s">
        <v>246</v>
      </c>
      <c r="D13" s="254">
        <f>SUM(D14:D21)</f>
        <v>8879</v>
      </c>
      <c r="E13" s="254">
        <f>SUM(E14:E21)</f>
        <v>3552</v>
      </c>
      <c r="F13" s="149">
        <f t="shared" si="1"/>
        <v>40.00450501182566</v>
      </c>
    </row>
    <row r="14" spans="1:6" ht="12.75" customHeight="1">
      <c r="A14" s="397">
        <v>1000165</v>
      </c>
      <c r="B14" s="231"/>
      <c r="C14" s="227" t="s">
        <v>257</v>
      </c>
      <c r="D14" s="163">
        <v>767</v>
      </c>
      <c r="E14" s="163">
        <v>307</v>
      </c>
      <c r="F14" s="149">
        <f t="shared" si="1"/>
        <v>40.02607561929596</v>
      </c>
    </row>
    <row r="15" spans="1:6" ht="12.75" customHeight="1">
      <c r="A15" s="397" t="s">
        <v>918</v>
      </c>
      <c r="B15" s="231"/>
      <c r="C15" s="227" t="s">
        <v>919</v>
      </c>
      <c r="D15" s="163"/>
      <c r="E15" s="163"/>
      <c r="F15" s="149" t="e">
        <f t="shared" si="1"/>
        <v>#DIV/0!</v>
      </c>
    </row>
    <row r="16" spans="1:6" ht="12.75" customHeight="1">
      <c r="A16" s="397" t="s">
        <v>920</v>
      </c>
      <c r="B16" s="231"/>
      <c r="C16" s="227" t="s">
        <v>921</v>
      </c>
      <c r="D16" s="163">
        <v>1</v>
      </c>
      <c r="E16" s="163">
        <v>1</v>
      </c>
      <c r="F16" s="149">
        <f t="shared" si="1"/>
        <v>100</v>
      </c>
    </row>
    <row r="17" spans="1:6" ht="12.75" customHeight="1">
      <c r="A17" s="397">
        <v>1000116</v>
      </c>
      <c r="B17" s="231" t="s">
        <v>922</v>
      </c>
      <c r="C17" s="227" t="s">
        <v>923</v>
      </c>
      <c r="D17" s="163">
        <v>4338</v>
      </c>
      <c r="E17" s="163">
        <v>1735</v>
      </c>
      <c r="F17" s="149">
        <f t="shared" si="1"/>
        <v>39.99538958045182</v>
      </c>
    </row>
    <row r="18" spans="1:6" ht="12.75" customHeight="1">
      <c r="A18" s="397">
        <v>1000116</v>
      </c>
      <c r="B18" s="231" t="s">
        <v>924</v>
      </c>
      <c r="C18" s="227" t="s">
        <v>925</v>
      </c>
      <c r="D18" s="163"/>
      <c r="E18" s="163"/>
      <c r="F18" s="149" t="e">
        <f t="shared" si="1"/>
        <v>#DIV/0!</v>
      </c>
    </row>
    <row r="19" spans="1:6" ht="12.75" customHeight="1">
      <c r="A19" s="397" t="s">
        <v>450</v>
      </c>
      <c r="B19" s="231"/>
      <c r="C19" s="227" t="s">
        <v>509</v>
      </c>
      <c r="D19" s="163"/>
      <c r="E19" s="163"/>
      <c r="F19" s="149" t="e">
        <f t="shared" si="1"/>
        <v>#DIV/0!</v>
      </c>
    </row>
    <row r="20" spans="1:6" ht="12.75" customHeight="1">
      <c r="A20" s="397">
        <v>1000272</v>
      </c>
      <c r="B20" s="231"/>
      <c r="C20" s="227" t="s">
        <v>452</v>
      </c>
      <c r="D20" s="163">
        <v>190</v>
      </c>
      <c r="E20" s="163">
        <v>76</v>
      </c>
      <c r="F20" s="149"/>
    </row>
    <row r="21" spans="1:6" ht="12.75" customHeight="1">
      <c r="A21" s="150">
        <v>1200057</v>
      </c>
      <c r="B21" s="142"/>
      <c r="C21" s="151" t="s">
        <v>262</v>
      </c>
      <c r="D21" s="163">
        <v>3583</v>
      </c>
      <c r="E21" s="163">
        <v>1433</v>
      </c>
      <c r="F21" s="149">
        <f aca="true" t="shared" si="2" ref="F21:F29">+E21*100/D21</f>
        <v>39.9944180854033</v>
      </c>
    </row>
    <row r="22" spans="1:6" ht="12.75" customHeight="1">
      <c r="A22" s="166"/>
      <c r="B22" s="167"/>
      <c r="C22" s="226" t="s">
        <v>263</v>
      </c>
      <c r="D22" s="508">
        <f>D23+D24</f>
        <v>2676</v>
      </c>
      <c r="E22" s="508">
        <v>1070</v>
      </c>
      <c r="F22" s="149">
        <f t="shared" si="2"/>
        <v>39.98505231689088</v>
      </c>
    </row>
    <row r="23" spans="1:6" ht="12.75" customHeight="1">
      <c r="A23" s="241">
        <v>1000215</v>
      </c>
      <c r="B23" s="242"/>
      <c r="C23" s="152" t="s">
        <v>264</v>
      </c>
      <c r="D23" s="152">
        <v>2564</v>
      </c>
      <c r="E23" s="152">
        <v>1026</v>
      </c>
      <c r="F23" s="149">
        <f t="shared" si="2"/>
        <v>40.01560062402496</v>
      </c>
    </row>
    <row r="24" spans="1:6" ht="12.75" customHeight="1">
      <c r="A24" s="243">
        <v>1000207</v>
      </c>
      <c r="B24" s="244"/>
      <c r="C24" s="245" t="s">
        <v>265</v>
      </c>
      <c r="D24" s="162">
        <f>SUM(D25:D29)</f>
        <v>112</v>
      </c>
      <c r="E24" s="162">
        <f>SUM(E25:E29)</f>
        <v>45</v>
      </c>
      <c r="F24" s="149">
        <f t="shared" si="2"/>
        <v>40.17857142857143</v>
      </c>
    </row>
    <row r="25" spans="1:6" ht="12.75" customHeight="1">
      <c r="A25" s="150">
        <v>1000207</v>
      </c>
      <c r="B25" s="165" t="s">
        <v>341</v>
      </c>
      <c r="C25" s="151" t="s">
        <v>266</v>
      </c>
      <c r="D25" s="152">
        <v>0</v>
      </c>
      <c r="E25" s="152">
        <v>0</v>
      </c>
      <c r="F25" s="149" t="e">
        <f t="shared" si="2"/>
        <v>#DIV/0!</v>
      </c>
    </row>
    <row r="26" spans="1:6" ht="12.75" customHeight="1">
      <c r="A26" s="150">
        <v>1000207</v>
      </c>
      <c r="B26" s="165" t="s">
        <v>341</v>
      </c>
      <c r="C26" s="151" t="s">
        <v>267</v>
      </c>
      <c r="D26" s="152">
        <v>0</v>
      </c>
      <c r="E26" s="152">
        <v>0</v>
      </c>
      <c r="F26" s="149" t="e">
        <f t="shared" si="2"/>
        <v>#DIV/0!</v>
      </c>
    </row>
    <row r="27" spans="1:6" ht="12.75" customHeight="1">
      <c r="A27" s="150">
        <v>1000207</v>
      </c>
      <c r="B27" s="165" t="s">
        <v>341</v>
      </c>
      <c r="C27" s="151" t="s">
        <v>268</v>
      </c>
      <c r="D27" s="152">
        <v>0</v>
      </c>
      <c r="E27" s="152">
        <v>0</v>
      </c>
      <c r="F27" s="149" t="e">
        <f t="shared" si="2"/>
        <v>#DIV/0!</v>
      </c>
    </row>
    <row r="28" spans="1:6" ht="12.75" customHeight="1">
      <c r="A28" s="241">
        <v>1000207</v>
      </c>
      <c r="B28" s="242" t="s">
        <v>269</v>
      </c>
      <c r="C28" s="152" t="s">
        <v>270</v>
      </c>
      <c r="D28" s="152">
        <v>112</v>
      </c>
      <c r="E28" s="152">
        <v>45</v>
      </c>
      <c r="F28" s="149">
        <f t="shared" si="2"/>
        <v>40.17857142857143</v>
      </c>
    </row>
    <row r="29" spans="1:6" ht="12.75" customHeight="1">
      <c r="A29" s="241">
        <v>1000207</v>
      </c>
      <c r="B29" s="242" t="s">
        <v>271</v>
      </c>
      <c r="C29" s="152" t="s">
        <v>272</v>
      </c>
      <c r="D29" s="152"/>
      <c r="E29" s="152"/>
      <c r="F29" s="149" t="e">
        <f t="shared" si="2"/>
        <v>#DIV/0!</v>
      </c>
    </row>
    <row r="30" ht="12.75" customHeight="1"/>
    <row r="32" spans="3:6" ht="12.75">
      <c r="C32" s="188" t="s">
        <v>911</v>
      </c>
      <c r="D32" s="189">
        <f>D4</f>
        <v>11610</v>
      </c>
      <c r="E32" s="189">
        <f>E4</f>
        <v>4644</v>
      </c>
      <c r="F32" s="149">
        <f>+E32*100/D32</f>
        <v>40</v>
      </c>
    </row>
    <row r="33" spans="3:6" ht="12.75">
      <c r="C33" s="188" t="s">
        <v>246</v>
      </c>
      <c r="D33" s="189">
        <f>D13</f>
        <v>8879</v>
      </c>
      <c r="E33" s="189">
        <f>E13</f>
        <v>3552</v>
      </c>
      <c r="F33" s="149">
        <f>+E33*100/D33</f>
        <v>40.00450501182566</v>
      </c>
    </row>
    <row r="34" spans="3:6" ht="12.75">
      <c r="C34" s="190" t="s">
        <v>263</v>
      </c>
      <c r="D34" s="339">
        <f>+D22</f>
        <v>2676</v>
      </c>
      <c r="E34" s="339">
        <f>+E22</f>
        <v>1070</v>
      </c>
      <c r="F34" s="149">
        <f>+E34*100/D34</f>
        <v>39.98505231689088</v>
      </c>
    </row>
    <row r="35" spans="3:6" ht="12.75">
      <c r="C35" s="187"/>
      <c r="D35" s="187"/>
      <c r="E35" s="187"/>
      <c r="F35" s="349"/>
    </row>
    <row r="36" spans="3:6" ht="12.75">
      <c r="C36" s="187"/>
      <c r="D36" s="191">
        <f>D32+D33+D34</f>
        <v>23165</v>
      </c>
      <c r="E36" s="191">
        <f>E32+E33+E34</f>
        <v>9266</v>
      </c>
      <c r="F36" s="149">
        <f>+E36*100/D36</f>
        <v>40</v>
      </c>
    </row>
    <row r="37" spans="3:6" ht="12.75">
      <c r="C37" s="187"/>
      <c r="D37" s="191"/>
      <c r="E37" s="191"/>
      <c r="F37" s="192"/>
    </row>
    <row r="38" spans="1:6" ht="12.75">
      <c r="A38" s="134">
        <v>1000082</v>
      </c>
      <c r="C38" s="137" t="s">
        <v>926</v>
      </c>
      <c r="D38" s="191">
        <v>0</v>
      </c>
      <c r="E38" s="191">
        <v>0</v>
      </c>
      <c r="F38" s="192"/>
    </row>
    <row r="39" spans="1:6" ht="12.75">
      <c r="A39" s="405">
        <v>1500024</v>
      </c>
      <c r="C39" s="246" t="s">
        <v>479</v>
      </c>
      <c r="D39" s="191">
        <v>0</v>
      </c>
      <c r="E39" s="191">
        <v>0</v>
      </c>
      <c r="F39" s="192"/>
    </row>
    <row r="40" spans="1:6" ht="12.75">
      <c r="A40" s="405">
        <v>1500032</v>
      </c>
      <c r="C40" s="246" t="s">
        <v>480</v>
      </c>
      <c r="D40" s="191"/>
      <c r="E40" s="191"/>
      <c r="F40" s="192"/>
    </row>
    <row r="41" spans="1:6" ht="12.75">
      <c r="A41" s="137" t="s">
        <v>281</v>
      </c>
      <c r="C41" s="246" t="s">
        <v>346</v>
      </c>
      <c r="D41" s="191">
        <v>147</v>
      </c>
      <c r="E41" s="191">
        <v>59</v>
      </c>
      <c r="F41" s="192"/>
    </row>
    <row r="42" spans="3:6" ht="12.75">
      <c r="C42" s="187"/>
      <c r="D42" s="191"/>
      <c r="E42" s="191"/>
      <c r="F42" s="192"/>
    </row>
    <row r="44" spans="3:6" ht="12.75">
      <c r="C44" s="194" t="s">
        <v>283</v>
      </c>
      <c r="D44" s="194">
        <f>SUM(D38:D43)+2</f>
        <v>149</v>
      </c>
      <c r="E44" s="194">
        <f>SUM(E38:E43)</f>
        <v>59</v>
      </c>
      <c r="F44" s="194"/>
    </row>
    <row r="45" spans="3:6" ht="12.75">
      <c r="C45" s="194"/>
      <c r="D45" s="194"/>
      <c r="E45" s="194"/>
      <c r="F45" s="194"/>
    </row>
    <row r="46" spans="3:6" ht="12.75">
      <c r="C46" s="195" t="s">
        <v>284</v>
      </c>
      <c r="D46" s="195">
        <f>+D36+D44</f>
        <v>23314</v>
      </c>
      <c r="E46" s="195">
        <f>+E36+E44</f>
        <v>9325</v>
      </c>
      <c r="F46" s="196">
        <f>+E46*100/D46</f>
        <v>39.9974264390495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F38" sqref="F38"/>
    </sheetView>
  </sheetViews>
  <sheetFormatPr defaultColWidth="9.140625" defaultRowHeight="12.75"/>
  <cols>
    <col min="1" max="1" width="9.140625" style="134" customWidth="1"/>
    <col min="2" max="2" width="9.140625" style="197" customWidth="1"/>
    <col min="3" max="3" width="49.140625" style="134" customWidth="1"/>
    <col min="4" max="9" width="9.140625" style="134" customWidth="1"/>
    <col min="10" max="10" width="8.57421875" style="134" customWidth="1"/>
    <col min="11" max="16384" width="9.140625" style="134" customWidth="1"/>
  </cols>
  <sheetData>
    <row r="1" spans="1:4" ht="12.75">
      <c r="A1" s="195" t="s">
        <v>27</v>
      </c>
      <c r="B1" s="261"/>
      <c r="C1" s="137"/>
      <c r="D1" s="134" t="s">
        <v>84</v>
      </c>
    </row>
    <row r="2" spans="1:5" ht="12.75">
      <c r="A2" s="225"/>
      <c r="B2" s="264"/>
      <c r="C2" s="137"/>
      <c r="E2" s="140" t="s">
        <v>927</v>
      </c>
    </row>
    <row r="3" spans="1:6" ht="25.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 customHeight="1">
      <c r="A4" s="265"/>
      <c r="B4" s="266"/>
      <c r="C4" s="226" t="s">
        <v>911</v>
      </c>
      <c r="D4" s="254">
        <f>SUM(D5:D8)</f>
        <v>4379</v>
      </c>
      <c r="E4" s="254">
        <f>SUM(E5:E8)</f>
        <v>4160</v>
      </c>
      <c r="F4" s="149">
        <f>+E4*100/D4</f>
        <v>94.99885818680065</v>
      </c>
    </row>
    <row r="5" spans="1:6" ht="12.75" customHeight="1">
      <c r="A5" s="397">
        <v>1500016</v>
      </c>
      <c r="B5" s="231"/>
      <c r="C5" s="227" t="s">
        <v>928</v>
      </c>
      <c r="D5" s="163">
        <v>3735</v>
      </c>
      <c r="E5" s="163">
        <v>3548</v>
      </c>
      <c r="F5" s="149">
        <f>+E5*100/D5</f>
        <v>94.99330655957162</v>
      </c>
    </row>
    <row r="6" spans="1:6" ht="12.75" customHeight="1">
      <c r="A6" s="397">
        <v>1500016</v>
      </c>
      <c r="B6" s="231" t="s">
        <v>914</v>
      </c>
      <c r="C6" s="227" t="s">
        <v>915</v>
      </c>
      <c r="D6" s="163">
        <v>542</v>
      </c>
      <c r="E6" s="163">
        <v>515</v>
      </c>
      <c r="F6" s="149"/>
    </row>
    <row r="7" spans="1:6" ht="12.75" customHeight="1">
      <c r="A7" s="150">
        <v>1200056</v>
      </c>
      <c r="B7" s="142"/>
      <c r="C7" s="151" t="s">
        <v>240</v>
      </c>
      <c r="D7" s="163">
        <v>102</v>
      </c>
      <c r="E7" s="163">
        <v>97</v>
      </c>
      <c r="F7" s="149"/>
    </row>
    <row r="8" spans="1:6" ht="12.75" customHeight="1">
      <c r="A8" s="397">
        <v>1200055</v>
      </c>
      <c r="B8" s="231"/>
      <c r="C8" s="151" t="s">
        <v>238</v>
      </c>
      <c r="D8" s="163"/>
      <c r="E8" s="163"/>
      <c r="F8" s="149" t="e">
        <f aca="true" t="shared" si="0" ref="F8:F15">+E8*100/D8</f>
        <v>#DIV/0!</v>
      </c>
    </row>
    <row r="9" spans="1:6" ht="12.75" customHeight="1">
      <c r="A9" s="506"/>
      <c r="B9" s="507"/>
      <c r="C9" s="226" t="s">
        <v>246</v>
      </c>
      <c r="D9" s="254">
        <f>SUM(D10:D15)</f>
        <v>1506</v>
      </c>
      <c r="E9" s="254">
        <f>SUM(E10:E15)</f>
        <v>1431</v>
      </c>
      <c r="F9" s="149">
        <f t="shared" si="0"/>
        <v>95.0199203187251</v>
      </c>
    </row>
    <row r="10" spans="1:6" ht="12.75" customHeight="1">
      <c r="A10" s="150" t="s">
        <v>326</v>
      </c>
      <c r="B10" s="142"/>
      <c r="C10" s="227" t="s">
        <v>929</v>
      </c>
      <c r="D10" s="163"/>
      <c r="E10" s="163"/>
      <c r="F10" s="149" t="e">
        <f t="shared" si="0"/>
        <v>#DIV/0!</v>
      </c>
    </row>
    <row r="11" spans="1:6" ht="12.75" customHeight="1">
      <c r="A11" s="397" t="s">
        <v>920</v>
      </c>
      <c r="B11" s="231"/>
      <c r="C11" s="227" t="s">
        <v>921</v>
      </c>
      <c r="D11" s="163">
        <v>1489</v>
      </c>
      <c r="E11" s="163">
        <v>1415</v>
      </c>
      <c r="F11" s="149">
        <f t="shared" si="0"/>
        <v>95.03022162525184</v>
      </c>
    </row>
    <row r="12" spans="1:6" ht="12.75" customHeight="1">
      <c r="A12" s="397" t="s">
        <v>340</v>
      </c>
      <c r="B12" s="231"/>
      <c r="C12" s="227" t="s">
        <v>930</v>
      </c>
      <c r="D12" s="163"/>
      <c r="E12" s="163"/>
      <c r="F12" s="149" t="e">
        <f t="shared" si="0"/>
        <v>#DIV/0!</v>
      </c>
    </row>
    <row r="13" spans="1:6" ht="12.75" customHeight="1">
      <c r="A13" s="397" t="s">
        <v>931</v>
      </c>
      <c r="B13" s="231"/>
      <c r="C13" s="227" t="s">
        <v>932</v>
      </c>
      <c r="D13" s="163">
        <v>4</v>
      </c>
      <c r="E13" s="163">
        <v>4</v>
      </c>
      <c r="F13" s="149">
        <f t="shared" si="0"/>
        <v>100</v>
      </c>
    </row>
    <row r="14" spans="1:6" ht="12.75" customHeight="1">
      <c r="A14" s="397" t="s">
        <v>933</v>
      </c>
      <c r="B14" s="231"/>
      <c r="C14" s="227" t="s">
        <v>934</v>
      </c>
      <c r="D14" s="163"/>
      <c r="E14" s="163"/>
      <c r="F14" s="149" t="e">
        <f t="shared" si="0"/>
        <v>#DIV/0!</v>
      </c>
    </row>
    <row r="15" spans="1:6" ht="12.75">
      <c r="A15" s="241">
        <v>1200057</v>
      </c>
      <c r="B15" s="509"/>
      <c r="C15" s="151" t="s">
        <v>262</v>
      </c>
      <c r="D15" s="163">
        <v>13</v>
      </c>
      <c r="E15" s="163">
        <v>12</v>
      </c>
      <c r="F15" s="149">
        <f t="shared" si="0"/>
        <v>92.3076923076923</v>
      </c>
    </row>
    <row r="19" spans="3:6" ht="12.75">
      <c r="C19" s="188" t="s">
        <v>911</v>
      </c>
      <c r="D19" s="189">
        <f>D4</f>
        <v>4379</v>
      </c>
      <c r="E19" s="189">
        <f>E4</f>
        <v>4160</v>
      </c>
      <c r="F19" s="149">
        <f>+E19*100/D19</f>
        <v>94.99885818680065</v>
      </c>
    </row>
    <row r="20" spans="3:6" ht="12.75">
      <c r="C20" s="188" t="s">
        <v>246</v>
      </c>
      <c r="D20" s="189">
        <f>D9</f>
        <v>1506</v>
      </c>
      <c r="E20" s="189">
        <f>E9</f>
        <v>1431</v>
      </c>
      <c r="F20" s="149">
        <f>+E20*100/D20</f>
        <v>95.0199203187251</v>
      </c>
    </row>
    <row r="21" spans="3:6" ht="12.75">
      <c r="C21" s="190" t="s">
        <v>263</v>
      </c>
      <c r="D21" s="339">
        <v>56</v>
      </c>
      <c r="E21" s="339"/>
      <c r="F21" s="149">
        <f>+E21*100/D21</f>
        <v>0</v>
      </c>
    </row>
    <row r="22" spans="3:6" ht="12.75">
      <c r="C22" s="187"/>
      <c r="D22" s="187"/>
      <c r="E22" s="187"/>
      <c r="F22" s="349"/>
    </row>
    <row r="23" spans="3:6" ht="12.75">
      <c r="C23" s="187"/>
      <c r="D23" s="191">
        <f>D19+D20+D21</f>
        <v>5941</v>
      </c>
      <c r="E23" s="191">
        <f>E19+E20+E21</f>
        <v>5591</v>
      </c>
      <c r="F23" s="149">
        <f>+E23*100/D23</f>
        <v>94.10873590304662</v>
      </c>
    </row>
    <row r="24" spans="3:6" ht="12.75">
      <c r="C24" s="187"/>
      <c r="D24" s="191"/>
      <c r="E24" s="191"/>
      <c r="F24" s="192"/>
    </row>
    <row r="25" spans="1:6" ht="12.75">
      <c r="A25" s="134">
        <v>1000058</v>
      </c>
      <c r="C25" s="200" t="s">
        <v>935</v>
      </c>
      <c r="D25" s="191">
        <v>75</v>
      </c>
      <c r="E25" s="191">
        <v>71</v>
      </c>
      <c r="F25" s="192"/>
    </row>
    <row r="26" spans="1:6" ht="12.75">
      <c r="A26" s="134">
        <v>1000165</v>
      </c>
      <c r="C26" s="200" t="s">
        <v>936</v>
      </c>
      <c r="D26" s="191">
        <v>509</v>
      </c>
      <c r="E26" s="191">
        <v>484</v>
      </c>
      <c r="F26" s="192"/>
    </row>
    <row r="27" spans="1:6" ht="12.75">
      <c r="A27" s="134">
        <v>1000207</v>
      </c>
      <c r="C27" s="200" t="s">
        <v>937</v>
      </c>
      <c r="D27" s="191"/>
      <c r="E27" s="191">
        <v>53</v>
      </c>
      <c r="F27" s="192"/>
    </row>
    <row r="28" spans="1:6" ht="12.75">
      <c r="A28" s="405">
        <v>2200038</v>
      </c>
      <c r="C28" s="200" t="s">
        <v>938</v>
      </c>
      <c r="D28" s="247">
        <v>1</v>
      </c>
      <c r="E28" s="247">
        <v>1</v>
      </c>
      <c r="F28" s="192"/>
    </row>
    <row r="30" spans="3:6" ht="12.75">
      <c r="C30" s="194" t="s">
        <v>283</v>
      </c>
      <c r="D30" s="194">
        <f>SUM(D25:D29)</f>
        <v>585</v>
      </c>
      <c r="E30" s="194">
        <v>609</v>
      </c>
      <c r="F30" s="194"/>
    </row>
    <row r="31" spans="3:6" ht="12.75">
      <c r="C31" s="194"/>
      <c r="D31" s="194"/>
      <c r="E31" s="194"/>
      <c r="F31" s="194"/>
    </row>
    <row r="32" spans="3:6" ht="12.75">
      <c r="C32" s="195" t="s">
        <v>284</v>
      </c>
      <c r="D32" s="195">
        <f>+D23+D30</f>
        <v>6526</v>
      </c>
      <c r="E32" s="195">
        <f>+E23+E30</f>
        <v>6200</v>
      </c>
      <c r="F32" s="196">
        <f>+E32*100/D32</f>
        <v>95.00459699662886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31">
      <selection activeCell="E36" sqref="E36"/>
    </sheetView>
  </sheetViews>
  <sheetFormatPr defaultColWidth="9.140625" defaultRowHeight="18" customHeight="1"/>
  <cols>
    <col min="1" max="1" width="9.140625" style="372" customWidth="1"/>
    <col min="2" max="2" width="9.140625" style="510" customWidth="1"/>
    <col min="3" max="3" width="49.140625" style="134" customWidth="1"/>
    <col min="4" max="9" width="9.140625" style="134" customWidth="1"/>
    <col min="10" max="10" width="9.7109375" style="134" customWidth="1"/>
    <col min="11" max="16384" width="9.140625" style="134" customWidth="1"/>
  </cols>
  <sheetData>
    <row r="1" spans="1:4" ht="15.75" customHeight="1">
      <c r="A1" s="135" t="s">
        <v>28</v>
      </c>
      <c r="B1" s="136"/>
      <c r="C1" s="137"/>
      <c r="D1" s="134" t="s">
        <v>84</v>
      </c>
    </row>
    <row r="2" spans="1:5" ht="15.75" customHeight="1">
      <c r="A2" s="511"/>
      <c r="B2" s="512"/>
      <c r="C2" s="137"/>
      <c r="E2" s="140" t="s">
        <v>939</v>
      </c>
    </row>
    <row r="3" spans="1:6" ht="33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5.75" customHeight="1">
      <c r="A4" s="503"/>
      <c r="B4" s="504"/>
      <c r="C4" s="226" t="s">
        <v>911</v>
      </c>
      <c r="D4" s="513">
        <f>SUM(D5:D13)</f>
        <v>4675</v>
      </c>
      <c r="E4" s="513">
        <f>SUM(E5:E13)</f>
        <v>4295</v>
      </c>
      <c r="F4" s="149">
        <f aca="true" t="shared" si="0" ref="F4:F23">+E4*100/D4</f>
        <v>91.8716577540107</v>
      </c>
    </row>
    <row r="5" spans="1:6" ht="24.75" customHeight="1">
      <c r="A5" s="150">
        <v>1600014</v>
      </c>
      <c r="B5" s="142" t="s">
        <v>940</v>
      </c>
      <c r="C5" s="227" t="s">
        <v>941</v>
      </c>
      <c r="D5" s="514"/>
      <c r="E5" s="514">
        <v>5</v>
      </c>
      <c r="F5" s="149" t="e">
        <f t="shared" si="0"/>
        <v>#DIV/0!</v>
      </c>
    </row>
    <row r="6" spans="1:6" ht="24.75" customHeight="1">
      <c r="A6" s="150">
        <v>1600014</v>
      </c>
      <c r="B6" s="142" t="s">
        <v>940</v>
      </c>
      <c r="C6" s="227" t="s">
        <v>942</v>
      </c>
      <c r="D6" s="514"/>
      <c r="E6" s="514">
        <v>100</v>
      </c>
      <c r="F6" s="149" t="e">
        <f t="shared" si="0"/>
        <v>#DIV/0!</v>
      </c>
    </row>
    <row r="7" spans="1:6" ht="24.75" customHeight="1">
      <c r="A7" s="150">
        <v>1600014</v>
      </c>
      <c r="B7" s="142" t="s">
        <v>940</v>
      </c>
      <c r="C7" s="227" t="s">
        <v>943</v>
      </c>
      <c r="D7" s="515"/>
      <c r="E7" s="515">
        <v>250</v>
      </c>
      <c r="F7" s="149" t="e">
        <f t="shared" si="0"/>
        <v>#DIV/0!</v>
      </c>
    </row>
    <row r="8" spans="1:6" ht="24.75" customHeight="1">
      <c r="A8" s="150">
        <v>1600014</v>
      </c>
      <c r="B8" s="142" t="s">
        <v>940</v>
      </c>
      <c r="C8" s="227" t="s">
        <v>944</v>
      </c>
      <c r="D8" s="515"/>
      <c r="E8" s="515">
        <v>200</v>
      </c>
      <c r="F8" s="149" t="e">
        <f t="shared" si="0"/>
        <v>#DIV/0!</v>
      </c>
    </row>
    <row r="9" spans="1:6" ht="24.75" customHeight="1">
      <c r="A9" s="156">
        <v>1600014</v>
      </c>
      <c r="B9" s="377" t="s">
        <v>341</v>
      </c>
      <c r="C9" s="158" t="s">
        <v>945</v>
      </c>
      <c r="D9" s="516"/>
      <c r="E9" s="516"/>
      <c r="F9" s="149" t="e">
        <f t="shared" si="0"/>
        <v>#DIV/0!</v>
      </c>
    </row>
    <row r="10" spans="1:6" ht="24.75" customHeight="1">
      <c r="A10" s="150">
        <v>1600014</v>
      </c>
      <c r="B10" s="142" t="s">
        <v>269</v>
      </c>
      <c r="C10" s="227" t="s">
        <v>946</v>
      </c>
      <c r="D10" s="516">
        <v>4101</v>
      </c>
      <c r="E10" s="516">
        <v>3281</v>
      </c>
      <c r="F10" s="149">
        <f t="shared" si="0"/>
        <v>80.00487685930261</v>
      </c>
    </row>
    <row r="11" spans="1:6" ht="24.75" customHeight="1">
      <c r="A11" s="150">
        <v>1600014</v>
      </c>
      <c r="B11" s="142" t="s">
        <v>914</v>
      </c>
      <c r="C11" s="227" t="s">
        <v>915</v>
      </c>
      <c r="D11" s="516">
        <v>568</v>
      </c>
      <c r="E11" s="516">
        <v>454</v>
      </c>
      <c r="F11" s="149">
        <f t="shared" si="0"/>
        <v>79.92957746478874</v>
      </c>
    </row>
    <row r="12" spans="1:6" ht="12.75" customHeight="1">
      <c r="A12" s="150">
        <v>1200056</v>
      </c>
      <c r="B12" s="142"/>
      <c r="C12" s="151" t="s">
        <v>240</v>
      </c>
      <c r="D12" s="514">
        <v>6</v>
      </c>
      <c r="E12" s="514">
        <v>5</v>
      </c>
      <c r="F12" s="149">
        <f t="shared" si="0"/>
        <v>83.33333333333333</v>
      </c>
    </row>
    <row r="13" spans="1:6" ht="12.75" customHeight="1">
      <c r="A13" s="150">
        <v>1200055</v>
      </c>
      <c r="B13" s="142"/>
      <c r="C13" s="151" t="s">
        <v>238</v>
      </c>
      <c r="D13" s="514"/>
      <c r="E13" s="514"/>
      <c r="F13" s="149" t="e">
        <f t="shared" si="0"/>
        <v>#DIV/0!</v>
      </c>
    </row>
    <row r="14" spans="1:6" ht="12.75" customHeight="1">
      <c r="A14" s="166"/>
      <c r="B14" s="167"/>
      <c r="C14" s="226" t="s">
        <v>246</v>
      </c>
      <c r="D14" s="513">
        <f>SUM(D15:D23)</f>
        <v>3461</v>
      </c>
      <c r="E14" s="513">
        <f>SUM(E15:E23)</f>
        <v>2768</v>
      </c>
      <c r="F14" s="149">
        <f t="shared" si="0"/>
        <v>79.97688529326784</v>
      </c>
    </row>
    <row r="15" spans="1:6" ht="12.75" customHeight="1">
      <c r="A15" s="150" t="s">
        <v>947</v>
      </c>
      <c r="B15" s="142"/>
      <c r="C15" s="227" t="s">
        <v>948</v>
      </c>
      <c r="D15" s="514">
        <v>448</v>
      </c>
      <c r="E15" s="514">
        <v>358</v>
      </c>
      <c r="F15" s="149">
        <f t="shared" si="0"/>
        <v>79.91071428571429</v>
      </c>
    </row>
    <row r="16" spans="1:6" ht="12.75" customHeight="1">
      <c r="A16" s="150" t="s">
        <v>949</v>
      </c>
      <c r="B16" s="142"/>
      <c r="C16" s="227" t="s">
        <v>950</v>
      </c>
      <c r="D16" s="514">
        <v>413</v>
      </c>
      <c r="E16" s="514">
        <v>330</v>
      </c>
      <c r="F16" s="149">
        <f t="shared" si="0"/>
        <v>79.90314769975787</v>
      </c>
    </row>
    <row r="17" spans="1:6" ht="12.75" customHeight="1">
      <c r="A17" s="150" t="s">
        <v>951</v>
      </c>
      <c r="B17" s="142"/>
      <c r="C17" s="227" t="s">
        <v>952</v>
      </c>
      <c r="D17" s="514">
        <v>4</v>
      </c>
      <c r="E17" s="514">
        <v>3</v>
      </c>
      <c r="F17" s="149">
        <f t="shared" si="0"/>
        <v>75</v>
      </c>
    </row>
    <row r="18" spans="1:6" ht="12.75" customHeight="1">
      <c r="A18" s="150" t="s">
        <v>953</v>
      </c>
      <c r="B18" s="142"/>
      <c r="C18" s="227" t="s">
        <v>954</v>
      </c>
      <c r="D18" s="514"/>
      <c r="E18" s="514"/>
      <c r="F18" s="149" t="e">
        <f t="shared" si="0"/>
        <v>#DIV/0!</v>
      </c>
    </row>
    <row r="19" spans="1:6" ht="12.75" customHeight="1">
      <c r="A19" s="150" t="s">
        <v>544</v>
      </c>
      <c r="B19" s="142"/>
      <c r="C19" s="227" t="s">
        <v>955</v>
      </c>
      <c r="D19" s="514"/>
      <c r="E19" s="514"/>
      <c r="F19" s="149" t="e">
        <f t="shared" si="0"/>
        <v>#DIV/0!</v>
      </c>
    </row>
    <row r="20" spans="1:6" ht="12.75" customHeight="1">
      <c r="A20" s="150" t="s">
        <v>546</v>
      </c>
      <c r="B20" s="142"/>
      <c r="C20" s="227" t="s">
        <v>547</v>
      </c>
      <c r="D20" s="514">
        <v>102</v>
      </c>
      <c r="E20" s="514">
        <v>82</v>
      </c>
      <c r="F20" s="149">
        <f t="shared" si="0"/>
        <v>80.3921568627451</v>
      </c>
    </row>
    <row r="21" spans="1:6" ht="12.75" customHeight="1">
      <c r="A21" s="150" t="s">
        <v>548</v>
      </c>
      <c r="B21" s="142"/>
      <c r="C21" s="227" t="s">
        <v>549</v>
      </c>
      <c r="D21" s="514">
        <v>2305</v>
      </c>
      <c r="E21" s="514">
        <v>1844</v>
      </c>
      <c r="F21" s="149">
        <f t="shared" si="0"/>
        <v>80</v>
      </c>
    </row>
    <row r="22" spans="1:6" ht="12.75" customHeight="1">
      <c r="A22" s="150" t="s">
        <v>956</v>
      </c>
      <c r="B22" s="142"/>
      <c r="C22" s="227" t="s">
        <v>543</v>
      </c>
      <c r="D22" s="514">
        <v>98</v>
      </c>
      <c r="E22" s="514">
        <v>78</v>
      </c>
      <c r="F22" s="149">
        <f t="shared" si="0"/>
        <v>79.59183673469387</v>
      </c>
    </row>
    <row r="23" spans="1:6" ht="12.75" customHeight="1">
      <c r="A23" s="150" t="s">
        <v>957</v>
      </c>
      <c r="B23" s="142"/>
      <c r="C23" s="227" t="s">
        <v>958</v>
      </c>
      <c r="D23" s="514">
        <v>91</v>
      </c>
      <c r="E23" s="514">
        <v>73</v>
      </c>
      <c r="F23" s="149">
        <f t="shared" si="0"/>
        <v>80.21978021978022</v>
      </c>
    </row>
    <row r="24" spans="1:2" ht="12.75" customHeight="1">
      <c r="A24" s="134"/>
      <c r="B24" s="197"/>
    </row>
    <row r="25" spans="1:5" ht="12.75" customHeight="1">
      <c r="A25" s="764" t="s">
        <v>959</v>
      </c>
      <c r="B25" s="764"/>
      <c r="C25" s="764"/>
      <c r="D25" s="764"/>
      <c r="E25" s="764"/>
    </row>
    <row r="26" spans="1:5" ht="34.5" customHeight="1">
      <c r="A26" s="764"/>
      <c r="B26" s="764"/>
      <c r="C26" s="764"/>
      <c r="D26" s="764"/>
      <c r="E26" s="764"/>
    </row>
    <row r="27" spans="3:6" ht="21.75" customHeight="1">
      <c r="C27" s="188" t="s">
        <v>911</v>
      </c>
      <c r="D27" s="189">
        <f>D4</f>
        <v>4675</v>
      </c>
      <c r="E27" s="189">
        <f>E4</f>
        <v>4295</v>
      </c>
      <c r="F27" s="149">
        <f>+E27*100/D27</f>
        <v>91.8716577540107</v>
      </c>
    </row>
    <row r="28" spans="3:6" ht="19.5" customHeight="1">
      <c r="C28" s="188" t="s">
        <v>246</v>
      </c>
      <c r="D28" s="189">
        <f>D14</f>
        <v>3461</v>
      </c>
      <c r="E28" s="189">
        <f>E14</f>
        <v>2768</v>
      </c>
      <c r="F28" s="149">
        <f>+E28*100/D28</f>
        <v>79.97688529326784</v>
      </c>
    </row>
    <row r="29" spans="3:6" ht="18" customHeight="1">
      <c r="C29" s="190" t="s">
        <v>263</v>
      </c>
      <c r="D29" s="339">
        <v>63</v>
      </c>
      <c r="E29" s="339">
        <v>0</v>
      </c>
      <c r="F29" s="149">
        <f>+E29*100/D29</f>
        <v>0</v>
      </c>
    </row>
    <row r="30" spans="3:6" ht="19.5" customHeight="1">
      <c r="C30" s="187"/>
      <c r="D30" s="187"/>
      <c r="E30" s="187"/>
      <c r="F30" s="349"/>
    </row>
    <row r="31" spans="3:6" ht="18.75" customHeight="1">
      <c r="C31" s="187"/>
      <c r="D31" s="191">
        <f>D27+D28+D29</f>
        <v>8199</v>
      </c>
      <c r="E31" s="191">
        <f>E27+E28+E29</f>
        <v>7063</v>
      </c>
      <c r="F31" s="149">
        <f>+E31*100/D31</f>
        <v>86.14465178680327</v>
      </c>
    </row>
    <row r="32" spans="3:6" ht="18.75" customHeight="1">
      <c r="C32" s="187"/>
      <c r="D32" s="191"/>
      <c r="E32" s="191"/>
      <c r="F32" s="192"/>
    </row>
    <row r="33" spans="1:6" ht="18.75" customHeight="1">
      <c r="A33" s="134">
        <v>1000058</v>
      </c>
      <c r="B33" s="197"/>
      <c r="C33" s="137" t="s">
        <v>935</v>
      </c>
      <c r="D33" s="191">
        <v>1</v>
      </c>
      <c r="E33" s="191">
        <v>1</v>
      </c>
      <c r="F33" s="192"/>
    </row>
    <row r="34" spans="1:6" ht="18.75" customHeight="1">
      <c r="A34" s="134">
        <v>1000165</v>
      </c>
      <c r="B34" s="197"/>
      <c r="C34" s="137" t="s">
        <v>936</v>
      </c>
      <c r="D34" s="191">
        <v>2</v>
      </c>
      <c r="E34" s="191">
        <v>2</v>
      </c>
      <c r="F34" s="192"/>
    </row>
    <row r="35" spans="1:6" ht="18.75" customHeight="1">
      <c r="A35" s="134">
        <v>1000207</v>
      </c>
      <c r="B35" s="249"/>
      <c r="C35" s="137" t="s">
        <v>937</v>
      </c>
      <c r="D35" s="191">
        <v>0</v>
      </c>
      <c r="E35" s="191">
        <v>0</v>
      </c>
      <c r="F35" s="192"/>
    </row>
    <row r="36" spans="1:6" ht="18.75" customHeight="1">
      <c r="A36" s="372">
        <v>120057</v>
      </c>
      <c r="C36" s="187"/>
      <c r="D36" s="191">
        <v>1</v>
      </c>
      <c r="E36" s="191">
        <v>1</v>
      </c>
      <c r="F36" s="192"/>
    </row>
    <row r="38" spans="3:6" ht="23.25" customHeight="1">
      <c r="C38" s="194" t="s">
        <v>283</v>
      </c>
      <c r="D38" s="194">
        <f>SUM(D33:D37)</f>
        <v>4</v>
      </c>
      <c r="E38" s="194">
        <f>SUM(E33:E37)</f>
        <v>4</v>
      </c>
      <c r="F38" s="194"/>
    </row>
    <row r="39" spans="3:6" ht="21.75" customHeight="1">
      <c r="C39" s="194"/>
      <c r="D39" s="194"/>
      <c r="E39" s="194"/>
      <c r="F39" s="194"/>
    </row>
    <row r="40" spans="3:6" ht="23.25" customHeight="1">
      <c r="C40" s="195" t="s">
        <v>284</v>
      </c>
      <c r="D40" s="195">
        <f>+D31+D38</f>
        <v>8203</v>
      </c>
      <c r="E40" s="195">
        <f>+E31+E38</f>
        <v>7067</v>
      </c>
      <c r="F40" s="196">
        <f>+E40*100/D40</f>
        <v>86.15140802145557</v>
      </c>
    </row>
  </sheetData>
  <sheetProtection selectLockedCells="1" selectUnlockedCells="1"/>
  <mergeCells count="1">
    <mergeCell ref="A25:E26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37">
      <selection activeCell="E34" sqref="E34"/>
    </sheetView>
  </sheetViews>
  <sheetFormatPr defaultColWidth="9.140625" defaultRowHeight="12.75"/>
  <cols>
    <col min="1" max="1" width="9.140625" style="134" customWidth="1"/>
    <col min="2" max="2" width="9.140625" style="197" customWidth="1"/>
    <col min="3" max="3" width="49.140625" style="134" customWidth="1"/>
    <col min="4" max="4" width="9.28125" style="134" customWidth="1"/>
    <col min="5" max="5" width="10.421875" style="134" customWidth="1"/>
    <col min="6" max="9" width="9.140625" style="134" customWidth="1"/>
    <col min="10" max="10" width="9.7109375" style="134" customWidth="1"/>
    <col min="11" max="16384" width="9.140625" style="134" customWidth="1"/>
  </cols>
  <sheetData>
    <row r="1" spans="1:4" ht="12.75">
      <c r="A1" s="195" t="s">
        <v>29</v>
      </c>
      <c r="B1" s="261"/>
      <c r="C1" s="137"/>
      <c r="D1" s="134" t="s">
        <v>84</v>
      </c>
    </row>
    <row r="2" spans="1:7" ht="12.75">
      <c r="A2" s="225"/>
      <c r="B2" s="264"/>
      <c r="C2" s="137"/>
      <c r="E2" s="140" t="s">
        <v>960</v>
      </c>
      <c r="G2" s="137"/>
    </row>
    <row r="3" spans="1:7" ht="26.2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  <c r="G3" s="137"/>
    </row>
    <row r="4" spans="1:6" ht="12.75">
      <c r="A4" s="503"/>
      <c r="B4" s="504"/>
      <c r="C4" s="226" t="s">
        <v>911</v>
      </c>
      <c r="D4" s="254">
        <f>SUM(D5:D12)</f>
        <v>5944</v>
      </c>
      <c r="E4" s="254">
        <f>SUM(E5:E12)</f>
        <v>4880</v>
      </c>
      <c r="F4" s="149">
        <f>+E4*100/D4</f>
        <v>82.09959623149395</v>
      </c>
    </row>
    <row r="5" spans="1:6" ht="26.25" customHeight="1">
      <c r="A5" s="150">
        <v>1800010</v>
      </c>
      <c r="B5" s="231" t="s">
        <v>940</v>
      </c>
      <c r="C5" s="227" t="s">
        <v>961</v>
      </c>
      <c r="D5" s="517"/>
      <c r="E5" s="517">
        <v>95</v>
      </c>
      <c r="F5" s="149" t="e">
        <f>+E5*100/D5</f>
        <v>#DIV/0!</v>
      </c>
    </row>
    <row r="6" spans="1:6" ht="31.5" customHeight="1">
      <c r="A6" s="150">
        <v>1800010</v>
      </c>
      <c r="B6" s="231" t="s">
        <v>940</v>
      </c>
      <c r="C6" s="227" t="s">
        <v>962</v>
      </c>
      <c r="D6" s="517"/>
      <c r="E6" s="517">
        <v>294</v>
      </c>
      <c r="F6" s="149" t="e">
        <f>+E6*100/D6</f>
        <v>#DIV/0!</v>
      </c>
    </row>
    <row r="7" spans="1:6" ht="30" customHeight="1">
      <c r="A7" s="150">
        <v>1800010</v>
      </c>
      <c r="B7" s="231" t="s">
        <v>940</v>
      </c>
      <c r="C7" s="227" t="s">
        <v>963</v>
      </c>
      <c r="D7" s="518">
        <v>656</v>
      </c>
      <c r="E7" s="518">
        <v>260</v>
      </c>
      <c r="F7" s="149">
        <f>+E7*100/D7</f>
        <v>39.63414634146341</v>
      </c>
    </row>
    <row r="8" spans="1:6" ht="12.75">
      <c r="A8" s="150">
        <v>1800010</v>
      </c>
      <c r="B8" s="231" t="s">
        <v>269</v>
      </c>
      <c r="C8" s="227" t="s">
        <v>964</v>
      </c>
      <c r="D8" s="163">
        <v>3449</v>
      </c>
      <c r="E8" s="163">
        <v>2759</v>
      </c>
      <c r="F8" s="149">
        <f>+E8*100/D8</f>
        <v>79.99420121774428</v>
      </c>
    </row>
    <row r="9" spans="1:6" ht="12.75">
      <c r="A9" s="397">
        <v>1800010</v>
      </c>
      <c r="B9" s="231" t="s">
        <v>914</v>
      </c>
      <c r="C9" s="227" t="s">
        <v>915</v>
      </c>
      <c r="D9" s="163">
        <v>1837</v>
      </c>
      <c r="E9" s="163">
        <v>1470</v>
      </c>
      <c r="F9" s="149"/>
    </row>
    <row r="10" spans="1:6" ht="12.75">
      <c r="A10" s="150">
        <v>1200056</v>
      </c>
      <c r="B10" s="142"/>
      <c r="C10" s="151" t="s">
        <v>240</v>
      </c>
      <c r="D10" s="163"/>
      <c r="E10" s="163"/>
      <c r="F10" s="149"/>
    </row>
    <row r="11" spans="1:6" ht="12.75">
      <c r="A11" s="397">
        <v>1800011</v>
      </c>
      <c r="B11" s="231"/>
      <c r="C11" s="227" t="s">
        <v>965</v>
      </c>
      <c r="D11" s="163">
        <v>2</v>
      </c>
      <c r="E11" s="163">
        <v>2</v>
      </c>
      <c r="F11" s="149"/>
    </row>
    <row r="12" spans="1:6" ht="24.75" customHeight="1">
      <c r="A12" s="397">
        <v>1200055</v>
      </c>
      <c r="B12" s="231"/>
      <c r="C12" s="151" t="s">
        <v>238</v>
      </c>
      <c r="D12" s="163"/>
      <c r="E12" s="163"/>
      <c r="F12" s="149" t="e">
        <f aca="true" t="shared" si="0" ref="F12:F35">+E12*100/D12</f>
        <v>#DIV/0!</v>
      </c>
    </row>
    <row r="13" spans="1:6" ht="32.25" customHeight="1">
      <c r="A13" s="651">
        <v>2200067</v>
      </c>
      <c r="B13" s="646"/>
      <c r="C13" s="652" t="s">
        <v>1402</v>
      </c>
      <c r="D13" s="163"/>
      <c r="E13" s="163"/>
      <c r="F13" s="149"/>
    </row>
    <row r="14" spans="1:6" ht="12.75">
      <c r="A14" s="506"/>
      <c r="B14" s="507"/>
      <c r="C14" s="226" t="s">
        <v>966</v>
      </c>
      <c r="D14" s="254">
        <f>SUM(D15:D34)</f>
        <v>71447</v>
      </c>
      <c r="E14" s="254">
        <f>SUM(E15:E34)</f>
        <v>57159</v>
      </c>
      <c r="F14" s="149">
        <f t="shared" si="0"/>
        <v>80.00195949445043</v>
      </c>
    </row>
    <row r="15" spans="1:6" ht="12.75">
      <c r="A15" s="395">
        <v>1800101</v>
      </c>
      <c r="B15" s="231"/>
      <c r="C15" s="227" t="s">
        <v>967</v>
      </c>
      <c r="D15" s="163">
        <v>359</v>
      </c>
      <c r="E15" s="163">
        <v>287</v>
      </c>
      <c r="F15" s="149">
        <f t="shared" si="0"/>
        <v>79.94428969359332</v>
      </c>
    </row>
    <row r="16" spans="1:6" ht="12.75">
      <c r="A16" s="395">
        <v>1800119</v>
      </c>
      <c r="B16" s="231"/>
      <c r="C16" s="227" t="s">
        <v>968</v>
      </c>
      <c r="D16" s="163">
        <v>12057</v>
      </c>
      <c r="E16" s="163">
        <v>9646</v>
      </c>
      <c r="F16" s="149">
        <f t="shared" si="0"/>
        <v>80.00331757485279</v>
      </c>
    </row>
    <row r="17" spans="1:6" ht="12.75">
      <c r="A17" s="395">
        <v>1800127</v>
      </c>
      <c r="B17" s="231"/>
      <c r="C17" s="227" t="s">
        <v>969</v>
      </c>
      <c r="D17" s="163">
        <v>1944</v>
      </c>
      <c r="E17" s="163">
        <v>1555</v>
      </c>
      <c r="F17" s="149">
        <f t="shared" si="0"/>
        <v>79.98971193415638</v>
      </c>
    </row>
    <row r="18" spans="1:6" ht="12.75">
      <c r="A18" s="395">
        <v>1800135</v>
      </c>
      <c r="B18" s="231"/>
      <c r="C18" s="227" t="s">
        <v>970</v>
      </c>
      <c r="D18" s="163">
        <v>3145</v>
      </c>
      <c r="E18" s="163">
        <v>2516</v>
      </c>
      <c r="F18" s="149">
        <f t="shared" si="0"/>
        <v>80</v>
      </c>
    </row>
    <row r="19" spans="1:6" ht="12.75">
      <c r="A19" s="395">
        <v>1800143</v>
      </c>
      <c r="B19" s="231"/>
      <c r="C19" s="227" t="s">
        <v>971</v>
      </c>
      <c r="D19" s="163">
        <v>6506</v>
      </c>
      <c r="E19" s="163">
        <v>5205</v>
      </c>
      <c r="F19" s="149">
        <f t="shared" si="0"/>
        <v>80.00307408545957</v>
      </c>
    </row>
    <row r="20" spans="1:6" ht="15" customHeight="1">
      <c r="A20" s="395">
        <v>1800150</v>
      </c>
      <c r="B20" s="231"/>
      <c r="C20" s="227" t="s">
        <v>972</v>
      </c>
      <c r="D20" s="163"/>
      <c r="E20" s="163"/>
      <c r="F20" s="149" t="e">
        <f t="shared" si="0"/>
        <v>#DIV/0!</v>
      </c>
    </row>
    <row r="21" spans="1:6" ht="12.75">
      <c r="A21" s="395">
        <v>1800168</v>
      </c>
      <c r="B21" s="231"/>
      <c r="C21" s="227" t="s">
        <v>973</v>
      </c>
      <c r="D21" s="163">
        <v>5381</v>
      </c>
      <c r="E21" s="163">
        <v>4305</v>
      </c>
      <c r="F21" s="149">
        <f t="shared" si="0"/>
        <v>80.00371678126743</v>
      </c>
    </row>
    <row r="22" spans="1:6" ht="12.75">
      <c r="A22" s="395" t="s">
        <v>974</v>
      </c>
      <c r="B22" s="231"/>
      <c r="C22" s="227" t="s">
        <v>975</v>
      </c>
      <c r="D22" s="163">
        <v>2221</v>
      </c>
      <c r="E22" s="163">
        <v>1777</v>
      </c>
      <c r="F22" s="149">
        <f t="shared" si="0"/>
        <v>80.009004952724</v>
      </c>
    </row>
    <row r="23" spans="1:6" ht="12.75">
      <c r="A23" s="395" t="s">
        <v>976</v>
      </c>
      <c r="B23" s="231"/>
      <c r="C23" s="227" t="s">
        <v>977</v>
      </c>
      <c r="D23" s="163">
        <v>10</v>
      </c>
      <c r="E23" s="163">
        <v>8</v>
      </c>
      <c r="F23" s="149">
        <f t="shared" si="0"/>
        <v>80</v>
      </c>
    </row>
    <row r="24" spans="1:6" ht="12.75">
      <c r="A24" s="395">
        <v>1800176</v>
      </c>
      <c r="B24" s="231"/>
      <c r="C24" s="227" t="s">
        <v>978</v>
      </c>
      <c r="D24" s="163"/>
      <c r="E24" s="163"/>
      <c r="F24" s="149" t="e">
        <f t="shared" si="0"/>
        <v>#DIV/0!</v>
      </c>
    </row>
    <row r="25" spans="1:6" ht="12.75">
      <c r="A25" s="395" t="s">
        <v>979</v>
      </c>
      <c r="B25" s="231"/>
      <c r="C25" s="227" t="s">
        <v>980</v>
      </c>
      <c r="D25" s="163">
        <v>26332</v>
      </c>
      <c r="E25" s="163">
        <v>21066</v>
      </c>
      <c r="F25" s="149">
        <f t="shared" si="0"/>
        <v>80.00151906425641</v>
      </c>
    </row>
    <row r="26" spans="1:6" ht="25.5">
      <c r="A26" s="395" t="s">
        <v>981</v>
      </c>
      <c r="B26" s="231"/>
      <c r="C26" s="227" t="s">
        <v>982</v>
      </c>
      <c r="D26" s="163">
        <v>92</v>
      </c>
      <c r="E26" s="163">
        <v>74</v>
      </c>
      <c r="F26" s="149">
        <f t="shared" si="0"/>
        <v>80.43478260869566</v>
      </c>
    </row>
    <row r="27" spans="1:6" ht="12.75" customHeight="1">
      <c r="A27" s="395">
        <v>1800184</v>
      </c>
      <c r="B27" s="231"/>
      <c r="C27" s="227" t="s">
        <v>983</v>
      </c>
      <c r="D27" s="163"/>
      <c r="E27" s="163"/>
      <c r="F27" s="149" t="e">
        <f t="shared" si="0"/>
        <v>#DIV/0!</v>
      </c>
    </row>
    <row r="28" spans="1:6" ht="12.75" customHeight="1">
      <c r="A28" s="395">
        <v>1800192</v>
      </c>
      <c r="B28" s="231"/>
      <c r="C28" s="227" t="s">
        <v>984</v>
      </c>
      <c r="D28" s="163"/>
      <c r="E28" s="163"/>
      <c r="F28" s="149" t="e">
        <f t="shared" si="0"/>
        <v>#DIV/0!</v>
      </c>
    </row>
    <row r="29" spans="1:6" ht="12.75">
      <c r="A29" s="395">
        <v>1800200</v>
      </c>
      <c r="B29" s="231"/>
      <c r="C29" s="227" t="s">
        <v>985</v>
      </c>
      <c r="D29" s="163">
        <v>2995</v>
      </c>
      <c r="E29" s="163">
        <v>2396</v>
      </c>
      <c r="F29" s="149">
        <f t="shared" si="0"/>
        <v>80</v>
      </c>
    </row>
    <row r="30" spans="1:6" ht="12.75">
      <c r="A30" s="395">
        <v>1800218</v>
      </c>
      <c r="B30" s="231"/>
      <c r="C30" s="227" t="s">
        <v>986</v>
      </c>
      <c r="D30" s="163"/>
      <c r="E30" s="163"/>
      <c r="F30" s="149" t="e">
        <f t="shared" si="0"/>
        <v>#DIV/0!</v>
      </c>
    </row>
    <row r="31" spans="1:6" ht="12.75">
      <c r="A31" s="395">
        <v>1800226</v>
      </c>
      <c r="B31" s="231"/>
      <c r="C31" s="227" t="s">
        <v>987</v>
      </c>
      <c r="D31" s="163">
        <v>343</v>
      </c>
      <c r="E31" s="163">
        <v>274</v>
      </c>
      <c r="F31" s="149">
        <f t="shared" si="0"/>
        <v>79.88338192419825</v>
      </c>
    </row>
    <row r="32" spans="1:6" ht="12.75">
      <c r="A32" s="395" t="s">
        <v>988</v>
      </c>
      <c r="B32" s="231"/>
      <c r="C32" s="227" t="s">
        <v>989</v>
      </c>
      <c r="D32" s="163">
        <v>9556</v>
      </c>
      <c r="E32" s="163">
        <v>7645</v>
      </c>
      <c r="F32" s="149">
        <f t="shared" si="0"/>
        <v>80.00209292591042</v>
      </c>
    </row>
    <row r="33" spans="1:6" ht="12.75">
      <c r="A33" s="395">
        <v>1800093</v>
      </c>
      <c r="B33" s="231"/>
      <c r="C33" s="227" t="s">
        <v>990</v>
      </c>
      <c r="D33" s="163">
        <v>506</v>
      </c>
      <c r="E33" s="163">
        <v>405</v>
      </c>
      <c r="F33" s="149">
        <f t="shared" si="0"/>
        <v>80.03952569169961</v>
      </c>
    </row>
    <row r="34" spans="1:6" ht="12.75">
      <c r="A34" s="397">
        <v>1000165</v>
      </c>
      <c r="B34" s="231"/>
      <c r="C34" s="227" t="s">
        <v>257</v>
      </c>
      <c r="D34" s="163"/>
      <c r="E34" s="163"/>
      <c r="F34" s="149" t="e">
        <f t="shared" si="0"/>
        <v>#DIV/0!</v>
      </c>
    </row>
    <row r="35" spans="1:6" ht="12.75">
      <c r="A35" s="519"/>
      <c r="B35" s="520"/>
      <c r="C35" s="277" t="s">
        <v>991</v>
      </c>
      <c r="D35" s="278"/>
      <c r="E35" s="278"/>
      <c r="F35" s="149" t="e">
        <f t="shared" si="0"/>
        <v>#DIV/0!</v>
      </c>
    </row>
    <row r="37" spans="1:5" ht="40.5" customHeight="1">
      <c r="A37" s="765" t="s">
        <v>992</v>
      </c>
      <c r="B37" s="765"/>
      <c r="C37" s="765"/>
      <c r="D37" s="765"/>
      <c r="E37" s="765"/>
    </row>
    <row r="40" spans="3:6" ht="12.75">
      <c r="C40" s="188" t="s">
        <v>911</v>
      </c>
      <c r="D40" s="189">
        <f>D4</f>
        <v>5944</v>
      </c>
      <c r="E40" s="189">
        <f>E4</f>
        <v>4880</v>
      </c>
      <c r="F40" s="149">
        <f>+E40*100/D40</f>
        <v>82.09959623149395</v>
      </c>
    </row>
    <row r="41" spans="3:6" ht="12.75">
      <c r="C41" s="188" t="s">
        <v>993</v>
      </c>
      <c r="D41" s="189">
        <f>D14</f>
        <v>71447</v>
      </c>
      <c r="E41" s="189">
        <f>E14</f>
        <v>57159</v>
      </c>
      <c r="F41" s="149">
        <f>+E41*100/D41</f>
        <v>80.00195949445043</v>
      </c>
    </row>
    <row r="42" spans="3:6" ht="12.75">
      <c r="C42" s="190" t="s">
        <v>263</v>
      </c>
      <c r="D42" s="339">
        <v>1</v>
      </c>
      <c r="E42" s="339">
        <v>0</v>
      </c>
      <c r="F42" s="149">
        <f>+E42*100/D42</f>
        <v>0</v>
      </c>
    </row>
    <row r="43" spans="3:6" ht="12.75">
      <c r="C43" s="187"/>
      <c r="D43" s="187"/>
      <c r="E43" s="187"/>
      <c r="F43" s="349"/>
    </row>
    <row r="44" spans="3:6" ht="12.75">
      <c r="C44" s="187"/>
      <c r="D44" s="191">
        <f>D40+D41+D42</f>
        <v>77392</v>
      </c>
      <c r="E44" s="191">
        <f>E40+E41+E42</f>
        <v>62039</v>
      </c>
      <c r="F44" s="149">
        <f>+E44*100/D44</f>
        <v>80.16203225139549</v>
      </c>
    </row>
    <row r="46" spans="3:6" ht="12.75">
      <c r="C46" s="194" t="s">
        <v>283</v>
      </c>
      <c r="D46" s="194">
        <v>1</v>
      </c>
      <c r="E46" s="194">
        <v>0</v>
      </c>
      <c r="F46" s="194"/>
    </row>
    <row r="47" spans="3:6" ht="12.75">
      <c r="C47" s="194"/>
      <c r="D47" s="194"/>
      <c r="E47" s="194"/>
      <c r="F47" s="194"/>
    </row>
    <row r="48" spans="3:6" ht="12.75">
      <c r="C48" s="195" t="s">
        <v>284</v>
      </c>
      <c r="D48" s="195">
        <f>+D44+D46</f>
        <v>77393</v>
      </c>
      <c r="E48" s="195">
        <f>+E44+E46</f>
        <v>62039</v>
      </c>
      <c r="F48" s="196">
        <f>+E48*100/D48</f>
        <v>80.1609964725492</v>
      </c>
    </row>
  </sheetData>
  <sheetProtection selectLockedCells="1" selectUnlockedCells="1"/>
  <mergeCells count="1">
    <mergeCell ref="A37:E37"/>
  </mergeCells>
  <printOptions/>
  <pageMargins left="0.25" right="0.25" top="0.75" bottom="0.75" header="0.3" footer="0.3"/>
  <pageSetup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9">
      <selection activeCell="H37" sqref="H37"/>
    </sheetView>
  </sheetViews>
  <sheetFormatPr defaultColWidth="9.140625" defaultRowHeight="12.75"/>
  <cols>
    <col min="1" max="1" width="9.140625" style="134" customWidth="1"/>
    <col min="2" max="2" width="9.140625" style="197" customWidth="1"/>
    <col min="3" max="3" width="49.140625" style="134" customWidth="1"/>
    <col min="4" max="9" width="9.140625" style="134" customWidth="1"/>
    <col min="10" max="10" width="10.28125" style="134" customWidth="1"/>
    <col min="11" max="16384" width="9.140625" style="134" customWidth="1"/>
  </cols>
  <sheetData>
    <row r="1" spans="1:4" ht="12.75">
      <c r="A1" s="195" t="s">
        <v>30</v>
      </c>
      <c r="B1" s="261"/>
      <c r="C1" s="137"/>
      <c r="D1" s="134" t="s">
        <v>84</v>
      </c>
    </row>
    <row r="2" spans="1:5" ht="12.75">
      <c r="A2" s="225"/>
      <c r="B2" s="264"/>
      <c r="C2" s="137"/>
      <c r="E2" s="140" t="s">
        <v>994</v>
      </c>
    </row>
    <row r="3" spans="1:6" ht="27.7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>
      <c r="A4" s="503"/>
      <c r="B4" s="504"/>
      <c r="C4" s="226" t="s">
        <v>911</v>
      </c>
      <c r="D4" s="254">
        <f>SUM(D5:D11)</f>
        <v>3921</v>
      </c>
      <c r="E4" s="254">
        <f>SUM(E5:E11)</f>
        <v>3539</v>
      </c>
      <c r="F4" s="149">
        <f>+E4*100/D4</f>
        <v>90.25758735016578</v>
      </c>
    </row>
    <row r="5" spans="1:6" ht="25.5">
      <c r="A5" s="397">
        <v>1700012</v>
      </c>
      <c r="B5" s="231" t="s">
        <v>940</v>
      </c>
      <c r="C5" s="227" t="s">
        <v>995</v>
      </c>
      <c r="D5" s="518"/>
      <c r="E5" s="518">
        <v>54</v>
      </c>
      <c r="F5" s="149" t="e">
        <f>+E5*100/D5</f>
        <v>#DIV/0!</v>
      </c>
    </row>
    <row r="6" spans="1:6" ht="24.75" customHeight="1">
      <c r="A6" s="397">
        <v>1700012</v>
      </c>
      <c r="B6" s="231" t="s">
        <v>940</v>
      </c>
      <c r="C6" s="227" t="s">
        <v>996</v>
      </c>
      <c r="D6" s="517"/>
      <c r="E6" s="517">
        <v>54</v>
      </c>
      <c r="F6" s="149" t="e">
        <f>+E6*100/D6</f>
        <v>#DIV/0!</v>
      </c>
    </row>
    <row r="7" spans="1:6" ht="24.75" customHeight="1">
      <c r="A7" s="397">
        <v>1700012</v>
      </c>
      <c r="B7" s="231" t="s">
        <v>940</v>
      </c>
      <c r="C7" s="227" t="s">
        <v>997</v>
      </c>
      <c r="D7" s="517"/>
      <c r="E7" s="517">
        <v>294</v>
      </c>
      <c r="F7" s="149" t="e">
        <f>+E7*100/D7</f>
        <v>#DIV/0!</v>
      </c>
    </row>
    <row r="8" spans="1:6" ht="12.75">
      <c r="A8" s="397">
        <v>1700012</v>
      </c>
      <c r="B8" s="231" t="s">
        <v>269</v>
      </c>
      <c r="C8" s="227" t="s">
        <v>998</v>
      </c>
      <c r="D8" s="163">
        <v>3636</v>
      </c>
      <c r="E8" s="163">
        <v>2909</v>
      </c>
      <c r="F8" s="149">
        <f>+E8*100/D8</f>
        <v>80.005500550055</v>
      </c>
    </row>
    <row r="9" spans="1:6" ht="12.75">
      <c r="A9" s="397">
        <v>1700012</v>
      </c>
      <c r="B9" s="231" t="s">
        <v>914</v>
      </c>
      <c r="C9" s="227" t="s">
        <v>915</v>
      </c>
      <c r="D9" s="163">
        <v>281</v>
      </c>
      <c r="E9" s="163">
        <v>225</v>
      </c>
      <c r="F9" s="149"/>
    </row>
    <row r="10" spans="1:6" ht="12.75">
      <c r="A10" s="150">
        <v>1200056</v>
      </c>
      <c r="B10" s="142"/>
      <c r="C10" s="151" t="s">
        <v>240</v>
      </c>
      <c r="D10" s="163">
        <v>4</v>
      </c>
      <c r="E10" s="163">
        <v>3</v>
      </c>
      <c r="F10" s="149"/>
    </row>
    <row r="11" spans="1:6" ht="12.75">
      <c r="A11" s="397">
        <v>1200055</v>
      </c>
      <c r="B11" s="231"/>
      <c r="C11" s="151" t="s">
        <v>238</v>
      </c>
      <c r="D11" s="163"/>
      <c r="E11" s="163"/>
      <c r="F11" s="149" t="e">
        <f aca="true" t="shared" si="0" ref="F11:F21">+E11*100/D11</f>
        <v>#DIV/0!</v>
      </c>
    </row>
    <row r="12" spans="1:6" ht="12.75">
      <c r="A12" s="506"/>
      <c r="B12" s="507"/>
      <c r="C12" s="226" t="s">
        <v>246</v>
      </c>
      <c r="D12" s="254">
        <f>SUM(D13:D21)</f>
        <v>1974</v>
      </c>
      <c r="E12" s="254">
        <f>SUM(E13:E21)</f>
        <v>1579</v>
      </c>
      <c r="F12" s="149">
        <f t="shared" si="0"/>
        <v>79.98986828774063</v>
      </c>
    </row>
    <row r="13" spans="1:6" ht="12.75" customHeight="1">
      <c r="A13" s="397" t="s">
        <v>999</v>
      </c>
      <c r="B13" s="231"/>
      <c r="C13" s="227" t="s">
        <v>1000</v>
      </c>
      <c r="D13" s="163">
        <v>870</v>
      </c>
      <c r="E13" s="163">
        <v>696</v>
      </c>
      <c r="F13" s="149">
        <f t="shared" si="0"/>
        <v>80</v>
      </c>
    </row>
    <row r="14" spans="1:6" ht="12.75" customHeight="1">
      <c r="A14" s="397" t="s">
        <v>1001</v>
      </c>
      <c r="B14" s="231"/>
      <c r="C14" s="227" t="s">
        <v>1002</v>
      </c>
      <c r="D14" s="163">
        <v>18</v>
      </c>
      <c r="E14" s="163">
        <v>14</v>
      </c>
      <c r="F14" s="149">
        <f t="shared" si="0"/>
        <v>77.77777777777777</v>
      </c>
    </row>
    <row r="15" spans="1:6" ht="12.75" customHeight="1">
      <c r="A15" s="397" t="s">
        <v>1003</v>
      </c>
      <c r="B15" s="231"/>
      <c r="C15" s="227" t="s">
        <v>1004</v>
      </c>
      <c r="D15" s="163">
        <v>180</v>
      </c>
      <c r="E15" s="163">
        <v>144</v>
      </c>
      <c r="F15" s="149">
        <f t="shared" si="0"/>
        <v>80</v>
      </c>
    </row>
    <row r="16" spans="1:6" ht="12.75" customHeight="1">
      <c r="A16" s="150" t="s">
        <v>1005</v>
      </c>
      <c r="B16" s="142"/>
      <c r="C16" s="227" t="s">
        <v>1006</v>
      </c>
      <c r="D16" s="163"/>
      <c r="E16" s="163"/>
      <c r="F16" s="149" t="e">
        <f t="shared" si="0"/>
        <v>#DIV/0!</v>
      </c>
    </row>
    <row r="17" spans="1:6" ht="12.75" customHeight="1">
      <c r="A17" s="150" t="s">
        <v>1007</v>
      </c>
      <c r="B17" s="142"/>
      <c r="C17" s="227" t="s">
        <v>1008</v>
      </c>
      <c r="D17" s="163">
        <v>715</v>
      </c>
      <c r="E17" s="163">
        <v>572</v>
      </c>
      <c r="F17" s="149">
        <f t="shared" si="0"/>
        <v>80</v>
      </c>
    </row>
    <row r="18" spans="1:6" ht="12.75" customHeight="1">
      <c r="A18" s="150" t="s">
        <v>1009</v>
      </c>
      <c r="B18" s="142"/>
      <c r="C18" s="227" t="s">
        <v>1010</v>
      </c>
      <c r="D18" s="163">
        <v>86</v>
      </c>
      <c r="E18" s="163">
        <v>69</v>
      </c>
      <c r="F18" s="149">
        <f t="shared" si="0"/>
        <v>80.23255813953489</v>
      </c>
    </row>
    <row r="19" spans="1:6" ht="12.75" customHeight="1">
      <c r="A19" s="150" t="s">
        <v>1011</v>
      </c>
      <c r="B19" s="142"/>
      <c r="C19" s="227" t="s">
        <v>538</v>
      </c>
      <c r="D19" s="163">
        <v>67</v>
      </c>
      <c r="E19" s="163">
        <v>54</v>
      </c>
      <c r="F19" s="149">
        <f t="shared" si="0"/>
        <v>80.59701492537313</v>
      </c>
    </row>
    <row r="20" spans="1:6" ht="12.75" customHeight="1">
      <c r="A20" s="150" t="s">
        <v>1012</v>
      </c>
      <c r="B20" s="142"/>
      <c r="C20" s="227" t="s">
        <v>1013</v>
      </c>
      <c r="D20" s="163">
        <v>28</v>
      </c>
      <c r="E20" s="163">
        <v>22</v>
      </c>
      <c r="F20" s="149">
        <f t="shared" si="0"/>
        <v>78.57142857142857</v>
      </c>
    </row>
    <row r="21" spans="1:6" ht="12.75" customHeight="1">
      <c r="A21" s="150" t="s">
        <v>1014</v>
      </c>
      <c r="B21" s="142"/>
      <c r="C21" s="227" t="s">
        <v>1015</v>
      </c>
      <c r="D21" s="163">
        <v>10</v>
      </c>
      <c r="E21" s="163">
        <v>8</v>
      </c>
      <c r="F21" s="149">
        <f t="shared" si="0"/>
        <v>80</v>
      </c>
    </row>
    <row r="23" spans="1:5" ht="28.5" customHeight="1">
      <c r="A23" s="759" t="s">
        <v>1016</v>
      </c>
      <c r="B23" s="759"/>
      <c r="C23" s="759"/>
      <c r="D23" s="759"/>
      <c r="E23" s="759"/>
    </row>
    <row r="25" spans="3:6" ht="12.75">
      <c r="C25" s="345" t="s">
        <v>1017</v>
      </c>
      <c r="D25" s="346">
        <f>+D4</f>
        <v>3921</v>
      </c>
      <c r="E25" s="346">
        <f>+E4</f>
        <v>3539</v>
      </c>
      <c r="F25" s="347">
        <f>+E25*100/D25</f>
        <v>90.25758735016578</v>
      </c>
    </row>
    <row r="26" spans="3:6" ht="12.75">
      <c r="C26" s="216" t="s">
        <v>246</v>
      </c>
      <c r="D26" s="346">
        <f>D12</f>
        <v>1974</v>
      </c>
      <c r="E26" s="346">
        <f>E12</f>
        <v>1579</v>
      </c>
      <c r="F26" s="347">
        <f>+E26*100/D26</f>
        <v>79.98986828774063</v>
      </c>
    </row>
    <row r="27" spans="3:6" ht="12.75">
      <c r="C27" s="216" t="s">
        <v>263</v>
      </c>
      <c r="D27" s="346">
        <v>1</v>
      </c>
      <c r="E27" s="346">
        <v>1</v>
      </c>
      <c r="F27" s="347">
        <f>+E27*100/D27</f>
        <v>100</v>
      </c>
    </row>
    <row r="28" spans="4:6" ht="12.75">
      <c r="D28" s="348"/>
      <c r="E28" s="348"/>
      <c r="F28" s="349"/>
    </row>
    <row r="29" spans="4:6" ht="12.75">
      <c r="D29" s="348"/>
      <c r="E29" s="348"/>
      <c r="F29" s="349"/>
    </row>
    <row r="30" spans="4:6" ht="12.75">
      <c r="D30" s="348">
        <f>D25+D26+D27</f>
        <v>5896</v>
      </c>
      <c r="E30" s="348">
        <f>E25+E26+E27</f>
        <v>5119</v>
      </c>
      <c r="F30" s="347">
        <f>+E30*100/D30</f>
        <v>86.82157394843962</v>
      </c>
    </row>
    <row r="32" spans="3:5" ht="12.75">
      <c r="C32" s="329" t="s">
        <v>307</v>
      </c>
      <c r="D32" s="521">
        <v>1</v>
      </c>
      <c r="E32" s="521">
        <v>1</v>
      </c>
    </row>
    <row r="34" spans="3:6" ht="12.75">
      <c r="C34" s="522" t="s">
        <v>308</v>
      </c>
      <c r="D34" s="523">
        <f>D30+D32</f>
        <v>5897</v>
      </c>
      <c r="E34" s="523">
        <f>E30+E32</f>
        <v>5120</v>
      </c>
      <c r="F34" s="524">
        <f>+E34*100/D34</f>
        <v>86.82380871629643</v>
      </c>
    </row>
  </sheetData>
  <sheetProtection selectLockedCells="1" selectUnlockedCells="1"/>
  <mergeCells count="1">
    <mergeCell ref="A23:E23"/>
  </mergeCells>
  <printOptions/>
  <pageMargins left="0.25" right="0.25" top="0.75" bottom="0.75" header="0.3" footer="0.3"/>
  <pageSetup horizontalDpi="300" verticalDpi="3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0">
      <selection activeCell="E18" sqref="E18"/>
    </sheetView>
  </sheetViews>
  <sheetFormatPr defaultColWidth="9.140625" defaultRowHeight="12.75"/>
  <cols>
    <col min="1" max="1" width="8.00390625" style="134" customWidth="1"/>
    <col min="2" max="2" width="9.140625" style="197" customWidth="1"/>
    <col min="3" max="3" width="50.57421875" style="134" customWidth="1"/>
    <col min="4" max="9" width="9.140625" style="134" customWidth="1"/>
    <col min="10" max="10" width="8.00390625" style="134" customWidth="1"/>
    <col min="11" max="16384" width="9.140625" style="134" customWidth="1"/>
  </cols>
  <sheetData>
    <row r="1" spans="1:4" ht="15.75" customHeight="1">
      <c r="A1" s="195" t="s">
        <v>31</v>
      </c>
      <c r="B1" s="261"/>
      <c r="C1" s="137"/>
      <c r="D1" s="134" t="s">
        <v>84</v>
      </c>
    </row>
    <row r="2" spans="1:5" ht="15.75" customHeight="1">
      <c r="A2" s="225"/>
      <c r="B2" s="264"/>
      <c r="C2" s="137"/>
      <c r="E2" s="140" t="s">
        <v>1018</v>
      </c>
    </row>
    <row r="3" spans="1:6" ht="32.2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 customHeight="1">
      <c r="A4" s="265"/>
      <c r="B4" s="266"/>
      <c r="C4" s="525" t="s">
        <v>496</v>
      </c>
      <c r="D4" s="526">
        <f>SUM(D5:D9)</f>
        <v>2071</v>
      </c>
      <c r="E4" s="526">
        <f>SUM(E5:E9)</f>
        <v>1865</v>
      </c>
      <c r="F4" s="149">
        <f>+E4*100/D4</f>
        <v>90.05311443746982</v>
      </c>
    </row>
    <row r="5" spans="1:6" ht="12.75" customHeight="1">
      <c r="A5" s="397">
        <v>1900018</v>
      </c>
      <c r="B5" s="231"/>
      <c r="C5" s="527" t="s">
        <v>1019</v>
      </c>
      <c r="D5" s="163">
        <v>1895</v>
      </c>
      <c r="E5" s="163">
        <v>1706</v>
      </c>
      <c r="F5" s="149">
        <f>+E5*100/D5</f>
        <v>90.0263852242744</v>
      </c>
    </row>
    <row r="6" spans="1:6" ht="12.75" customHeight="1">
      <c r="A6" s="397">
        <v>1900018</v>
      </c>
      <c r="B6" s="231" t="s">
        <v>914</v>
      </c>
      <c r="C6" s="527" t="s">
        <v>1020</v>
      </c>
      <c r="D6" s="163">
        <v>174</v>
      </c>
      <c r="E6" s="163">
        <v>157</v>
      </c>
      <c r="F6" s="149">
        <f>+E6*100/D6</f>
        <v>90.22988505747126</v>
      </c>
    </row>
    <row r="7" spans="1:6" ht="12.75" customHeight="1">
      <c r="A7" s="397" t="s">
        <v>1021</v>
      </c>
      <c r="B7" s="231"/>
      <c r="C7" s="527" t="s">
        <v>1022</v>
      </c>
      <c r="D7" s="163">
        <v>2</v>
      </c>
      <c r="E7" s="163">
        <v>2</v>
      </c>
      <c r="F7" s="149"/>
    </row>
    <row r="8" spans="1:6" ht="12.75" customHeight="1">
      <c r="A8" s="150">
        <v>1200056</v>
      </c>
      <c r="B8" s="142"/>
      <c r="C8" s="151" t="s">
        <v>240</v>
      </c>
      <c r="D8" s="163"/>
      <c r="E8" s="163"/>
      <c r="F8" s="149"/>
    </row>
    <row r="9" spans="1:6" ht="12.75" customHeight="1">
      <c r="A9" s="397">
        <v>1200055</v>
      </c>
      <c r="B9" s="231"/>
      <c r="C9" s="151" t="s">
        <v>238</v>
      </c>
      <c r="D9" s="163"/>
      <c r="E9" s="163"/>
      <c r="F9" s="149" t="e">
        <f aca="true" t="shared" si="0" ref="F9:F17">+E9*100/D9</f>
        <v>#DIV/0!</v>
      </c>
    </row>
    <row r="10" spans="1:6" ht="12.75" customHeight="1">
      <c r="A10" s="506"/>
      <c r="B10" s="507"/>
      <c r="C10" s="226" t="s">
        <v>246</v>
      </c>
      <c r="D10" s="254">
        <f>SUM(D11:D14)</f>
        <v>5</v>
      </c>
      <c r="E10" s="254">
        <f>SUM(E11:E14)</f>
        <v>5</v>
      </c>
      <c r="F10" s="149">
        <f t="shared" si="0"/>
        <v>100</v>
      </c>
    </row>
    <row r="11" spans="1:6" ht="12.75" customHeight="1">
      <c r="A11" s="397" t="s">
        <v>1023</v>
      </c>
      <c r="B11" s="231"/>
      <c r="C11" s="527" t="s">
        <v>293</v>
      </c>
      <c r="D11" s="163">
        <v>2</v>
      </c>
      <c r="E11" s="163">
        <v>2</v>
      </c>
      <c r="F11" s="149">
        <f t="shared" si="0"/>
        <v>100</v>
      </c>
    </row>
    <row r="12" spans="1:6" ht="12.75" customHeight="1">
      <c r="A12" s="397" t="s">
        <v>1024</v>
      </c>
      <c r="B12" s="231"/>
      <c r="C12" s="527" t="s">
        <v>1025</v>
      </c>
      <c r="D12" s="163">
        <v>3</v>
      </c>
      <c r="E12" s="163">
        <v>3</v>
      </c>
      <c r="F12" s="149">
        <f t="shared" si="0"/>
        <v>100</v>
      </c>
    </row>
    <row r="13" spans="1:6" ht="12.75" customHeight="1">
      <c r="A13" s="397" t="s">
        <v>1026</v>
      </c>
      <c r="B13" s="231"/>
      <c r="C13" s="527" t="s">
        <v>1027</v>
      </c>
      <c r="D13" s="163"/>
      <c r="E13" s="163"/>
      <c r="F13" s="149" t="e">
        <f t="shared" si="0"/>
        <v>#DIV/0!</v>
      </c>
    </row>
    <row r="14" spans="1:6" ht="12.75" customHeight="1">
      <c r="A14" s="397">
        <v>1000165</v>
      </c>
      <c r="B14" s="231"/>
      <c r="C14" s="227" t="s">
        <v>257</v>
      </c>
      <c r="D14" s="163"/>
      <c r="E14" s="163"/>
      <c r="F14" s="149" t="e">
        <f t="shared" si="0"/>
        <v>#DIV/0!</v>
      </c>
    </row>
    <row r="15" spans="1:6" ht="12.75" customHeight="1">
      <c r="A15" s="166"/>
      <c r="B15" s="167"/>
      <c r="C15" s="226" t="s">
        <v>304</v>
      </c>
      <c r="D15" s="254">
        <f>D16+D17</f>
        <v>64</v>
      </c>
      <c r="E15" s="254">
        <f>E16+E17</f>
        <v>58</v>
      </c>
      <c r="F15" s="149">
        <f t="shared" si="0"/>
        <v>90.625</v>
      </c>
    </row>
    <row r="16" spans="1:6" ht="12.75" customHeight="1">
      <c r="A16" s="241">
        <v>1000215</v>
      </c>
      <c r="B16" s="242"/>
      <c r="C16" s="152" t="s">
        <v>264</v>
      </c>
      <c r="D16" s="163">
        <v>63</v>
      </c>
      <c r="E16" s="163">
        <v>57</v>
      </c>
      <c r="F16" s="149">
        <f t="shared" si="0"/>
        <v>90.47619047619048</v>
      </c>
    </row>
    <row r="17" spans="1:6" ht="12.75" customHeight="1">
      <c r="A17" s="241">
        <v>1000207</v>
      </c>
      <c r="B17" s="242"/>
      <c r="C17" s="152" t="s">
        <v>265</v>
      </c>
      <c r="D17" s="163">
        <v>1</v>
      </c>
      <c r="E17" s="163">
        <v>1</v>
      </c>
      <c r="F17" s="149">
        <f t="shared" si="0"/>
        <v>100</v>
      </c>
    </row>
    <row r="21" spans="3:6" ht="12.75">
      <c r="C21" s="188" t="s">
        <v>911</v>
      </c>
      <c r="D21" s="189">
        <f>D4</f>
        <v>2071</v>
      </c>
      <c r="E21" s="189">
        <f>E4</f>
        <v>1865</v>
      </c>
      <c r="F21" s="149">
        <f>+E21*100/D21</f>
        <v>90.05311443746982</v>
      </c>
    </row>
    <row r="22" spans="3:6" ht="12.75">
      <c r="C22" s="188" t="s">
        <v>246</v>
      </c>
      <c r="D22" s="189">
        <f>D10</f>
        <v>5</v>
      </c>
      <c r="E22" s="189">
        <f>E10</f>
        <v>5</v>
      </c>
      <c r="F22" s="149">
        <f>+E22*100/D22</f>
        <v>100</v>
      </c>
    </row>
    <row r="23" spans="3:6" ht="12.75">
      <c r="C23" s="190" t="s">
        <v>263</v>
      </c>
      <c r="D23" s="339">
        <f>D15</f>
        <v>64</v>
      </c>
      <c r="E23" s="339">
        <f>E15</f>
        <v>58</v>
      </c>
      <c r="F23" s="149">
        <f>+E23*100/D23</f>
        <v>90.625</v>
      </c>
    </row>
    <row r="24" spans="3:6" ht="12.75">
      <c r="C24" s="187"/>
      <c r="D24" s="187"/>
      <c r="E24" s="187"/>
      <c r="F24" s="349"/>
    </row>
    <row r="25" spans="3:6" ht="12.75">
      <c r="C25" s="187"/>
      <c r="D25" s="191">
        <f>D21+D22+D23</f>
        <v>2140</v>
      </c>
      <c r="E25" s="191">
        <f>E21+E22+E23</f>
        <v>1928</v>
      </c>
      <c r="F25" s="149">
        <f>+E25*100/D25</f>
        <v>90.09345794392523</v>
      </c>
    </row>
    <row r="27" spans="3:6" ht="12.75">
      <c r="C27" s="194" t="s">
        <v>283</v>
      </c>
      <c r="D27" s="194">
        <v>0</v>
      </c>
      <c r="E27" s="194">
        <v>0</v>
      </c>
      <c r="F27" s="194"/>
    </row>
    <row r="28" spans="3:6" ht="12.75">
      <c r="C28" s="194"/>
      <c r="D28" s="194"/>
      <c r="E28" s="194"/>
      <c r="F28" s="194"/>
    </row>
    <row r="29" spans="3:6" ht="12.75">
      <c r="C29" s="195" t="s">
        <v>284</v>
      </c>
      <c r="D29" s="195">
        <f>+D25+D27</f>
        <v>2140</v>
      </c>
      <c r="E29" s="195">
        <f>+E25+E27</f>
        <v>1928</v>
      </c>
      <c r="F29" s="196">
        <f>+E29*100/D29</f>
        <v>90.09345794392523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7">
      <selection activeCell="E49" sqref="E49"/>
    </sheetView>
  </sheetViews>
  <sheetFormatPr defaultColWidth="9.140625" defaultRowHeight="12.75"/>
  <cols>
    <col min="1" max="2" width="9.140625" style="134" customWidth="1"/>
    <col min="3" max="3" width="50.57421875" style="134" customWidth="1"/>
    <col min="4" max="9" width="9.140625" style="134" customWidth="1"/>
    <col min="10" max="10" width="9.00390625" style="134" customWidth="1"/>
    <col min="11" max="16384" width="9.140625" style="134" customWidth="1"/>
  </cols>
  <sheetData>
    <row r="1" spans="1:4" ht="12.75">
      <c r="A1" s="195" t="s">
        <v>32</v>
      </c>
      <c r="B1" s="261"/>
      <c r="C1" s="137"/>
      <c r="D1" s="134" t="s">
        <v>84</v>
      </c>
    </row>
    <row r="2" spans="1:5" ht="12.75">
      <c r="A2" s="225"/>
      <c r="B2" s="264"/>
      <c r="C2" s="137"/>
      <c r="E2" s="140" t="s">
        <v>1028</v>
      </c>
    </row>
    <row r="3" spans="1:6" ht="38.25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>
      <c r="A4" s="265"/>
      <c r="B4" s="266"/>
      <c r="C4" s="390" t="s">
        <v>496</v>
      </c>
      <c r="D4" s="526">
        <f>SUM(D5:D9)</f>
        <v>4304</v>
      </c>
      <c r="E4" s="526">
        <f>SUM(E5:E9)</f>
        <v>3874</v>
      </c>
      <c r="F4" s="149">
        <f>+E4*100/D4</f>
        <v>90.0092936802974</v>
      </c>
    </row>
    <row r="5" spans="1:6" ht="22.5" customHeight="1">
      <c r="A5" s="397">
        <v>2000016</v>
      </c>
      <c r="B5" s="231"/>
      <c r="C5" s="227" t="s">
        <v>1029</v>
      </c>
      <c r="D5" s="163">
        <v>3668</v>
      </c>
      <c r="E5" s="163">
        <v>3301</v>
      </c>
      <c r="F5" s="149">
        <f>+E5*100/D5</f>
        <v>89.99454743729552</v>
      </c>
    </row>
    <row r="6" spans="1:6" ht="12.75">
      <c r="A6" s="397">
        <v>2000016</v>
      </c>
      <c r="B6" s="231" t="s">
        <v>914</v>
      </c>
      <c r="C6" s="227" t="s">
        <v>915</v>
      </c>
      <c r="D6" s="163">
        <v>604</v>
      </c>
      <c r="E6" s="163">
        <v>544</v>
      </c>
      <c r="F6" s="149"/>
    </row>
    <row r="7" spans="1:6" ht="12.75">
      <c r="A7" s="397">
        <v>2000017</v>
      </c>
      <c r="B7" s="231"/>
      <c r="C7" s="227" t="s">
        <v>1030</v>
      </c>
      <c r="D7" s="163">
        <v>32</v>
      </c>
      <c r="E7" s="163">
        <v>29</v>
      </c>
      <c r="F7" s="149"/>
    </row>
    <row r="8" spans="1:6" ht="12.75">
      <c r="A8" s="397">
        <v>120055</v>
      </c>
      <c r="B8" s="231"/>
      <c r="C8" s="151" t="s">
        <v>238</v>
      </c>
      <c r="D8" s="163"/>
      <c r="E8" s="163"/>
      <c r="F8" s="149"/>
    </row>
    <row r="9" spans="1:6" ht="12.75">
      <c r="A9" s="150">
        <v>1200056</v>
      </c>
      <c r="B9" s="142"/>
      <c r="C9" s="151" t="s">
        <v>240</v>
      </c>
      <c r="D9" s="163"/>
      <c r="E9" s="163"/>
      <c r="F9" s="149" t="e">
        <f aca="true" t="shared" si="0" ref="F9:F15">+E9*100/D9</f>
        <v>#DIV/0!</v>
      </c>
    </row>
    <row r="10" spans="1:6" ht="12.75">
      <c r="A10" s="506"/>
      <c r="B10" s="507"/>
      <c r="C10" s="226" t="s">
        <v>246</v>
      </c>
      <c r="D10" s="254">
        <f>SUM(D11:D15)</f>
        <v>2659</v>
      </c>
      <c r="E10" s="254">
        <f>SUM(E11:E15)</f>
        <v>2395</v>
      </c>
      <c r="F10" s="149">
        <f t="shared" si="0"/>
        <v>90.07145543437383</v>
      </c>
    </row>
    <row r="11" spans="1:6" ht="12.75">
      <c r="A11" s="150">
        <v>1000124</v>
      </c>
      <c r="B11" s="142"/>
      <c r="C11" s="235" t="s">
        <v>1031</v>
      </c>
      <c r="D11" s="163">
        <v>4</v>
      </c>
      <c r="E11" s="163">
        <v>4</v>
      </c>
      <c r="F11" s="149">
        <f t="shared" si="0"/>
        <v>100</v>
      </c>
    </row>
    <row r="12" spans="1:6" ht="12.75">
      <c r="A12" s="150" t="s">
        <v>250</v>
      </c>
      <c r="B12" s="142"/>
      <c r="C12" s="227" t="s">
        <v>455</v>
      </c>
      <c r="D12" s="163">
        <v>2565</v>
      </c>
      <c r="E12" s="163">
        <v>2309</v>
      </c>
      <c r="F12" s="149">
        <f t="shared" si="0"/>
        <v>90.01949317738791</v>
      </c>
    </row>
    <row r="13" spans="1:6" ht="12.75">
      <c r="A13" s="150" t="s">
        <v>256</v>
      </c>
      <c r="B13" s="142"/>
      <c r="C13" s="227" t="s">
        <v>456</v>
      </c>
      <c r="D13" s="163">
        <v>2</v>
      </c>
      <c r="E13" s="163">
        <v>2</v>
      </c>
      <c r="F13" s="149">
        <f t="shared" si="0"/>
        <v>100</v>
      </c>
    </row>
    <row r="14" spans="1:6" ht="12.75">
      <c r="A14" s="150" t="s">
        <v>258</v>
      </c>
      <c r="B14" s="142"/>
      <c r="C14" s="227" t="s">
        <v>259</v>
      </c>
      <c r="D14" s="163">
        <v>80</v>
      </c>
      <c r="E14" s="163">
        <v>72</v>
      </c>
      <c r="F14" s="149">
        <f t="shared" si="0"/>
        <v>90</v>
      </c>
    </row>
    <row r="15" spans="1:6" ht="12.75">
      <c r="A15" s="233" t="s">
        <v>247</v>
      </c>
      <c r="B15" s="142"/>
      <c r="C15" s="234" t="s">
        <v>248</v>
      </c>
      <c r="D15" s="163">
        <v>8</v>
      </c>
      <c r="E15" s="163">
        <v>8</v>
      </c>
      <c r="F15" s="149">
        <f t="shared" si="0"/>
        <v>100</v>
      </c>
    </row>
    <row r="18" spans="2:6" ht="12.75">
      <c r="B18" s="197"/>
      <c r="C18" s="188" t="s">
        <v>911</v>
      </c>
      <c r="D18" s="346">
        <f>D4</f>
        <v>4304</v>
      </c>
      <c r="E18" s="346">
        <f>E4</f>
        <v>3874</v>
      </c>
      <c r="F18" s="347">
        <f>+E18*100/D18</f>
        <v>90.0092936802974</v>
      </c>
    </row>
    <row r="19" spans="2:6" ht="12.75">
      <c r="B19" s="197"/>
      <c r="C19" s="188" t="s">
        <v>246</v>
      </c>
      <c r="D19" s="346">
        <f>D10</f>
        <v>2659</v>
      </c>
      <c r="E19" s="346">
        <f>E10</f>
        <v>2395</v>
      </c>
      <c r="F19" s="347">
        <f>+E19*100/D19</f>
        <v>90.07145543437383</v>
      </c>
    </row>
    <row r="20" spans="2:6" ht="12.75">
      <c r="B20" s="197"/>
      <c r="C20" s="190" t="s">
        <v>263</v>
      </c>
      <c r="D20" s="346">
        <v>0</v>
      </c>
      <c r="E20" s="346">
        <v>0</v>
      </c>
      <c r="F20" s="347" t="e">
        <f>+E20*100/D20</f>
        <v>#DIV/0!</v>
      </c>
    </row>
    <row r="21" spans="2:6" ht="12.75">
      <c r="B21" s="197"/>
      <c r="D21" s="348"/>
      <c r="E21" s="348"/>
      <c r="F21" s="349"/>
    </row>
    <row r="22" spans="2:6" ht="12.75">
      <c r="B22" s="197"/>
      <c r="D22" s="348"/>
      <c r="E22" s="348"/>
      <c r="F22" s="349"/>
    </row>
    <row r="23" spans="2:6" ht="12.75">
      <c r="B23" s="197"/>
      <c r="D23" s="348">
        <f>D18+D19+D20</f>
        <v>6963</v>
      </c>
      <c r="E23" s="348">
        <f>E18+E19+E20</f>
        <v>6269</v>
      </c>
      <c r="F23" s="347">
        <f>+E23*100/D23</f>
        <v>90.03303173919288</v>
      </c>
    </row>
    <row r="24" spans="2:6" ht="12.75">
      <c r="B24" s="197"/>
      <c r="D24" s="348"/>
      <c r="E24" s="348"/>
      <c r="F24" s="192"/>
    </row>
    <row r="25" spans="1:6" ht="12.75">
      <c r="A25" s="134">
        <v>1000140</v>
      </c>
      <c r="C25" s="200" t="s">
        <v>1032</v>
      </c>
      <c r="D25" s="348"/>
      <c r="E25" s="348"/>
      <c r="F25" s="192"/>
    </row>
    <row r="26" spans="1:6" ht="12.75">
      <c r="A26" s="134">
        <v>1800069</v>
      </c>
      <c r="C26" s="200" t="s">
        <v>1033</v>
      </c>
      <c r="D26" s="348">
        <v>10</v>
      </c>
      <c r="E26" s="348">
        <v>9</v>
      </c>
      <c r="F26" s="192"/>
    </row>
    <row r="27" spans="1:6" ht="12.75">
      <c r="A27" s="134">
        <v>1000207</v>
      </c>
      <c r="C27" s="200" t="s">
        <v>937</v>
      </c>
      <c r="D27" s="348"/>
      <c r="E27" s="348"/>
      <c r="F27" s="192"/>
    </row>
    <row r="28" spans="2:6" ht="12.75">
      <c r="B28" s="197"/>
      <c r="D28" s="348"/>
      <c r="E28" s="348"/>
      <c r="F28" s="192"/>
    </row>
    <row r="29" ht="12.75">
      <c r="B29" s="197"/>
    </row>
    <row r="30" spans="2:5" ht="12.75">
      <c r="B30" s="197"/>
      <c r="C30" s="352" t="s">
        <v>307</v>
      </c>
      <c r="D30" s="262">
        <v>10</v>
      </c>
      <c r="E30" s="262">
        <f>SUM(E25:E29)</f>
        <v>9</v>
      </c>
    </row>
    <row r="31" ht="12.75">
      <c r="B31" s="197"/>
    </row>
    <row r="32" spans="2:6" ht="12.75">
      <c r="B32" s="197"/>
      <c r="C32" s="222" t="s">
        <v>308</v>
      </c>
      <c r="D32" s="223">
        <f>D23+D30</f>
        <v>6973</v>
      </c>
      <c r="E32" s="223">
        <f>E23+E30</f>
        <v>6278</v>
      </c>
      <c r="F32" s="224">
        <f>+E32*100/D32</f>
        <v>90.03298436827764</v>
      </c>
    </row>
  </sheetData>
  <sheetProtection selectLockedCells="1" selectUnlockedCells="1"/>
  <printOptions/>
  <pageMargins left="0.25" right="0.25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62.57421875" style="32" customWidth="1"/>
    <col min="2" max="2" width="15.8515625" style="32" customWidth="1"/>
    <col min="3" max="3" width="14.421875" style="32" customWidth="1"/>
    <col min="4" max="16384" width="9.140625" style="32" customWidth="1"/>
  </cols>
  <sheetData>
    <row r="1" spans="1:3" s="35" customFormat="1" ht="15.75">
      <c r="A1" s="33" t="s">
        <v>37</v>
      </c>
      <c r="B1" s="34"/>
      <c r="C1" s="34"/>
    </row>
    <row r="2" spans="1:2" s="35" customFormat="1" ht="15.75">
      <c r="A2" s="36" t="s">
        <v>1</v>
      </c>
      <c r="B2" s="36"/>
    </row>
    <row r="3" spans="1:2" ht="12.75">
      <c r="A3" s="37"/>
      <c r="B3" s="38" t="s">
        <v>38</v>
      </c>
    </row>
    <row r="4" spans="1:2" ht="30.75" customHeight="1">
      <c r="A4" s="39" t="s">
        <v>39</v>
      </c>
      <c r="B4" s="40" t="s">
        <v>40</v>
      </c>
    </row>
    <row r="5" spans="1:2" ht="18" customHeight="1">
      <c r="A5" s="41" t="s">
        <v>41</v>
      </c>
      <c r="B5" s="42">
        <v>35814</v>
      </c>
    </row>
    <row r="6" spans="1:2" ht="18" customHeight="1">
      <c r="A6" s="41" t="s">
        <v>42</v>
      </c>
      <c r="B6" s="42">
        <v>260</v>
      </c>
    </row>
    <row r="7" spans="1:2" ht="18" customHeight="1">
      <c r="A7" s="41" t="s">
        <v>43</v>
      </c>
      <c r="B7" s="42">
        <v>260</v>
      </c>
    </row>
    <row r="8" spans="1:2" ht="18" customHeight="1">
      <c r="A8" s="41" t="s">
        <v>44</v>
      </c>
      <c r="B8" s="42">
        <v>268</v>
      </c>
    </row>
    <row r="9" spans="1:2" ht="18" customHeight="1">
      <c r="A9" s="41" t="s">
        <v>45</v>
      </c>
      <c r="B9" s="42">
        <v>253</v>
      </c>
    </row>
    <row r="10" spans="1:2" ht="18" customHeight="1">
      <c r="A10" s="41" t="s">
        <v>46</v>
      </c>
      <c r="B10" s="42">
        <v>272</v>
      </c>
    </row>
    <row r="11" spans="1:2" ht="18" customHeight="1">
      <c r="A11" s="41" t="s">
        <v>47</v>
      </c>
      <c r="B11" s="42">
        <v>303</v>
      </c>
    </row>
    <row r="12" spans="1:2" ht="18" customHeight="1">
      <c r="A12" s="41" t="s">
        <v>48</v>
      </c>
      <c r="B12" s="42">
        <v>263</v>
      </c>
    </row>
    <row r="13" spans="1:2" ht="18" customHeight="1">
      <c r="A13" s="41" t="s">
        <v>49</v>
      </c>
      <c r="B13" s="42">
        <v>294</v>
      </c>
    </row>
    <row r="14" spans="1:2" ht="18" customHeight="1">
      <c r="A14" s="41" t="s">
        <v>50</v>
      </c>
      <c r="B14" s="42">
        <v>2173</v>
      </c>
    </row>
    <row r="15" spans="1:2" ht="18" customHeight="1">
      <c r="A15" s="41" t="s">
        <v>51</v>
      </c>
      <c r="B15" s="42">
        <v>2087</v>
      </c>
    </row>
    <row r="16" spans="1:2" ht="18" customHeight="1">
      <c r="A16" s="43" t="s">
        <v>52</v>
      </c>
      <c r="B16" s="42">
        <v>1260</v>
      </c>
    </row>
    <row r="17" spans="1:2" ht="18" customHeight="1">
      <c r="A17" s="44" t="s">
        <v>53</v>
      </c>
      <c r="B17" s="45" t="s">
        <v>1744</v>
      </c>
    </row>
    <row r="18" spans="1:2" ht="18" customHeight="1">
      <c r="A18" s="43" t="s">
        <v>54</v>
      </c>
      <c r="B18" s="42">
        <v>4973</v>
      </c>
    </row>
    <row r="19" spans="1:2" ht="18" customHeight="1">
      <c r="A19" s="46" t="s">
        <v>55</v>
      </c>
      <c r="B19" s="45" t="s">
        <v>1745</v>
      </c>
    </row>
    <row r="20" spans="1:2" ht="18" customHeight="1">
      <c r="A20" s="43" t="s">
        <v>56</v>
      </c>
      <c r="B20" s="42">
        <v>6309</v>
      </c>
    </row>
    <row r="21" spans="1:2" ht="18" customHeight="1">
      <c r="A21" s="44" t="s">
        <v>57</v>
      </c>
      <c r="B21" s="45" t="s">
        <v>1746</v>
      </c>
    </row>
    <row r="22" spans="1:2" ht="18" customHeight="1">
      <c r="A22" s="44" t="s">
        <v>58</v>
      </c>
      <c r="B22" s="45" t="s">
        <v>1747</v>
      </c>
    </row>
    <row r="23" spans="1:2" ht="18" customHeight="1">
      <c r="A23" s="44" t="s">
        <v>59</v>
      </c>
      <c r="B23" s="45" t="s">
        <v>1748</v>
      </c>
    </row>
    <row r="24" spans="1:2" ht="18" customHeight="1">
      <c r="A24" s="43" t="s">
        <v>60</v>
      </c>
      <c r="B24" s="42">
        <v>7529</v>
      </c>
    </row>
    <row r="25" spans="1:2" ht="18" customHeight="1">
      <c r="A25" s="43" t="s">
        <v>61</v>
      </c>
      <c r="B25" s="42">
        <v>3822</v>
      </c>
    </row>
    <row r="26" spans="1:2" ht="18" customHeight="1">
      <c r="A26" s="43" t="s">
        <v>62</v>
      </c>
      <c r="B26" s="42">
        <v>7661</v>
      </c>
    </row>
    <row r="27" spans="1:2" ht="18" customHeight="1">
      <c r="A27" s="43" t="s">
        <v>63</v>
      </c>
      <c r="B27" s="42">
        <v>6231</v>
      </c>
    </row>
    <row r="28" spans="1:2" ht="18" customHeight="1">
      <c r="A28" s="41" t="s">
        <v>64</v>
      </c>
      <c r="B28" s="42">
        <v>16657</v>
      </c>
    </row>
    <row r="29" spans="1:2" ht="18" customHeight="1">
      <c r="A29" s="47" t="s">
        <v>65</v>
      </c>
      <c r="B29" s="42" t="s">
        <v>1742</v>
      </c>
    </row>
    <row r="30" spans="1:2" ht="18" customHeight="1">
      <c r="A30" s="48" t="s">
        <v>66</v>
      </c>
      <c r="B30" s="49" t="s">
        <v>1743</v>
      </c>
    </row>
    <row r="31" spans="1:2" ht="18" customHeight="1">
      <c r="A31" s="45" t="s">
        <v>67</v>
      </c>
      <c r="B31" s="45">
        <v>265</v>
      </c>
    </row>
    <row r="32" spans="1:2" ht="18" customHeight="1">
      <c r="A32" s="45" t="s">
        <v>68</v>
      </c>
      <c r="B32" s="45">
        <v>330</v>
      </c>
    </row>
    <row r="33" spans="1:2" ht="18" customHeight="1">
      <c r="A33" s="45" t="s">
        <v>69</v>
      </c>
      <c r="B33" s="45">
        <v>289</v>
      </c>
    </row>
    <row r="34" spans="1:2" ht="18" customHeight="1">
      <c r="A34" s="45" t="s">
        <v>70</v>
      </c>
      <c r="B34" s="45">
        <v>316</v>
      </c>
    </row>
    <row r="35" spans="1:2" ht="18" customHeight="1">
      <c r="A35" s="45" t="s">
        <v>71</v>
      </c>
      <c r="B35" s="45">
        <v>332</v>
      </c>
    </row>
    <row r="36" spans="1:2" ht="18" customHeight="1">
      <c r="A36" s="45" t="s">
        <v>72</v>
      </c>
      <c r="B36" s="45">
        <v>318</v>
      </c>
    </row>
    <row r="37" spans="1:2" ht="18" customHeight="1">
      <c r="A37" s="45" t="s">
        <v>73</v>
      </c>
      <c r="B37" s="45">
        <v>369</v>
      </c>
    </row>
    <row r="38" spans="1:2" ht="18" customHeight="1">
      <c r="A38" s="45" t="s">
        <v>74</v>
      </c>
      <c r="B38" s="45">
        <v>357</v>
      </c>
    </row>
    <row r="39" spans="1:2" ht="18" customHeight="1">
      <c r="A39" s="45" t="s">
        <v>75</v>
      </c>
      <c r="B39" s="45">
        <v>289</v>
      </c>
    </row>
    <row r="40" spans="1:2" ht="18" customHeight="1">
      <c r="A40" s="45" t="s">
        <v>76</v>
      </c>
      <c r="B40" s="45">
        <v>324</v>
      </c>
    </row>
    <row r="41" spans="1:2" ht="18" customHeight="1">
      <c r="A41" s="45" t="s">
        <v>77</v>
      </c>
      <c r="B41" s="45">
        <v>261</v>
      </c>
    </row>
    <row r="42" spans="1:2" ht="12.75">
      <c r="A42" s="45" t="s">
        <v>78</v>
      </c>
      <c r="B42" s="45">
        <v>209</v>
      </c>
    </row>
    <row r="43" spans="1:2" ht="12.75">
      <c r="A43" s="45" t="s">
        <v>79</v>
      </c>
      <c r="B43" s="45"/>
    </row>
    <row r="44" spans="1:2" ht="12.75">
      <c r="A44" s="45" t="s">
        <v>80</v>
      </c>
      <c r="B44" s="45"/>
    </row>
    <row r="45" spans="1:2" ht="12.75">
      <c r="A45" s="46" t="s">
        <v>81</v>
      </c>
      <c r="B45" s="45"/>
    </row>
    <row r="46" ht="12.75">
      <c r="A46" s="50" t="s">
        <v>82</v>
      </c>
    </row>
  </sheetData>
  <sheetProtection selectLockedCells="1" selectUnlockedCells="1"/>
  <printOptions horizontalCentered="1"/>
  <pageMargins left="0.75" right="0.75" top="0.6097222222222223" bottom="0.5902777777777778" header="0.5118055555555555" footer="0.5118055555555555"/>
  <pageSetup horizontalDpi="300" verticalDpi="300" orientation="portrait" paperSize="9" scale="9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178"/>
  <sheetViews>
    <sheetView zoomScalePageLayoutView="0" workbookViewId="0" topLeftCell="A154">
      <selection activeCell="I174" sqref="I174"/>
    </sheetView>
  </sheetViews>
  <sheetFormatPr defaultColWidth="9.140625" defaultRowHeight="12.75"/>
  <cols>
    <col min="1" max="1" width="13.7109375" style="0" customWidth="1"/>
    <col min="2" max="2" width="34.7109375" style="0" customWidth="1"/>
    <col min="3" max="3" width="17.00390625" style="0" customWidth="1"/>
    <col min="4" max="4" width="18.140625" style="0" customWidth="1"/>
    <col min="5" max="5" width="13.140625" style="0" customWidth="1"/>
  </cols>
  <sheetData>
    <row r="1" spans="1:5" ht="15.75">
      <c r="A1" s="766" t="s">
        <v>33</v>
      </c>
      <c r="B1" s="766"/>
      <c r="C1" s="530" t="s">
        <v>84</v>
      </c>
      <c r="D1" s="530"/>
      <c r="E1" s="530"/>
    </row>
    <row r="2" spans="1:5" ht="12.75">
      <c r="A2" s="528"/>
      <c r="B2" s="529"/>
      <c r="C2" s="529"/>
      <c r="D2" s="140" t="s">
        <v>1034</v>
      </c>
      <c r="E2" s="529"/>
    </row>
    <row r="3" spans="1:5" ht="25.5">
      <c r="A3" s="683" t="s">
        <v>1035</v>
      </c>
      <c r="B3" s="683" t="s">
        <v>211</v>
      </c>
      <c r="C3" s="684" t="s">
        <v>1751</v>
      </c>
      <c r="D3" s="685" t="s">
        <v>1752</v>
      </c>
      <c r="E3" s="594" t="s">
        <v>213</v>
      </c>
    </row>
    <row r="4" spans="1:5" ht="12.75">
      <c r="A4" s="686"/>
      <c r="B4" s="687" t="s">
        <v>1036</v>
      </c>
      <c r="C4" s="687">
        <f>C5+C12+C14+C17+C19</f>
        <v>6026</v>
      </c>
      <c r="D4" s="687">
        <f>D5+D12+D14+D17+D19</f>
        <v>5727</v>
      </c>
      <c r="E4" s="595">
        <f aca="true" t="shared" si="0" ref="E4:E21">+D4*100/C4</f>
        <v>95.0381679389313</v>
      </c>
    </row>
    <row r="5" spans="1:5" ht="12.75">
      <c r="A5" s="688"/>
      <c r="B5" s="689" t="s">
        <v>1144</v>
      </c>
      <c r="C5" s="690">
        <f>SUM(C6:C11)</f>
        <v>3381</v>
      </c>
      <c r="D5" s="690">
        <f>SUM(D6:D11)</f>
        <v>3381</v>
      </c>
      <c r="E5" s="595">
        <f t="shared" si="0"/>
        <v>100</v>
      </c>
    </row>
    <row r="6" spans="1:5" ht="25.5">
      <c r="A6" s="691" t="s">
        <v>1145</v>
      </c>
      <c r="B6" s="692" t="s">
        <v>1146</v>
      </c>
      <c r="C6" s="596">
        <v>3</v>
      </c>
      <c r="D6" s="596">
        <v>3</v>
      </c>
      <c r="E6" s="595">
        <f t="shared" si="0"/>
        <v>100</v>
      </c>
    </row>
    <row r="7" spans="1:5" ht="51">
      <c r="A7" s="693" t="s">
        <v>1147</v>
      </c>
      <c r="B7" s="692" t="s">
        <v>1148</v>
      </c>
      <c r="C7" s="596">
        <v>504</v>
      </c>
      <c r="D7" s="596">
        <v>504</v>
      </c>
      <c r="E7" s="595">
        <f t="shared" si="0"/>
        <v>100</v>
      </c>
    </row>
    <row r="8" spans="1:5" ht="76.5">
      <c r="A8" s="693" t="s">
        <v>1149</v>
      </c>
      <c r="B8" s="692" t="s">
        <v>1150</v>
      </c>
      <c r="C8" s="596">
        <v>2705</v>
      </c>
      <c r="D8" s="596">
        <v>2705</v>
      </c>
      <c r="E8" s="595">
        <f t="shared" si="0"/>
        <v>100</v>
      </c>
    </row>
    <row r="9" spans="1:5" ht="25.5">
      <c r="A9" s="694">
        <v>2400060</v>
      </c>
      <c r="B9" s="695" t="s">
        <v>1151</v>
      </c>
      <c r="C9" s="596">
        <v>81</v>
      </c>
      <c r="D9" s="596">
        <v>81</v>
      </c>
      <c r="E9" s="595">
        <f t="shared" si="0"/>
        <v>100</v>
      </c>
    </row>
    <row r="10" spans="1:5" ht="25.5">
      <c r="A10" s="694">
        <v>2400061</v>
      </c>
      <c r="B10" s="695" t="s">
        <v>1152</v>
      </c>
      <c r="C10" s="597">
        <v>11</v>
      </c>
      <c r="D10" s="597">
        <v>11</v>
      </c>
      <c r="E10" s="595">
        <f t="shared" si="0"/>
        <v>100</v>
      </c>
    </row>
    <row r="11" spans="1:5" ht="25.5">
      <c r="A11" s="694">
        <v>2400062</v>
      </c>
      <c r="B11" s="695" t="s">
        <v>1121</v>
      </c>
      <c r="C11" s="597">
        <v>77</v>
      </c>
      <c r="D11" s="597">
        <v>77</v>
      </c>
      <c r="E11" s="595">
        <f t="shared" si="0"/>
        <v>100</v>
      </c>
    </row>
    <row r="12" spans="1:5" ht="12.75">
      <c r="A12" s="688"/>
      <c r="B12" s="689" t="s">
        <v>1153</v>
      </c>
      <c r="C12" s="690">
        <f>+C13</f>
        <v>702</v>
      </c>
      <c r="D12" s="690">
        <f>+D13</f>
        <v>667</v>
      </c>
      <c r="E12" s="595">
        <f t="shared" si="0"/>
        <v>95.01424501424502</v>
      </c>
    </row>
    <row r="13" spans="1:5" ht="12.75">
      <c r="A13" s="693" t="s">
        <v>1154</v>
      </c>
      <c r="B13" s="695" t="s">
        <v>1038</v>
      </c>
      <c r="C13" s="596">
        <v>702</v>
      </c>
      <c r="D13" s="596">
        <v>667</v>
      </c>
      <c r="E13" s="595">
        <f t="shared" si="0"/>
        <v>95.01424501424502</v>
      </c>
    </row>
    <row r="14" spans="1:5" ht="12.75">
      <c r="A14" s="688"/>
      <c r="B14" s="689" t="s">
        <v>1155</v>
      </c>
      <c r="C14" s="696">
        <f>+C15+C16</f>
        <v>417</v>
      </c>
      <c r="D14" s="696">
        <f>+D15+D16</f>
        <v>396</v>
      </c>
      <c r="E14" s="595">
        <f t="shared" si="0"/>
        <v>94.96402877697842</v>
      </c>
    </row>
    <row r="15" spans="1:5" ht="25.5">
      <c r="A15" s="693" t="s">
        <v>1156</v>
      </c>
      <c r="B15" s="692" t="s">
        <v>1157</v>
      </c>
      <c r="C15" s="596">
        <v>417</v>
      </c>
      <c r="D15" s="596">
        <v>396</v>
      </c>
      <c r="E15" s="595">
        <f t="shared" si="0"/>
        <v>94.96402877697842</v>
      </c>
    </row>
    <row r="16" spans="1:5" ht="51">
      <c r="A16" s="693" t="s">
        <v>1158</v>
      </c>
      <c r="B16" s="694" t="s">
        <v>1159</v>
      </c>
      <c r="C16" s="596"/>
      <c r="D16" s="596"/>
      <c r="E16" s="595" t="e">
        <f t="shared" si="0"/>
        <v>#DIV/0!</v>
      </c>
    </row>
    <row r="17" spans="1:5" ht="12.75">
      <c r="A17" s="688"/>
      <c r="B17" s="689" t="s">
        <v>1160</v>
      </c>
      <c r="C17" s="696">
        <f>+C18</f>
        <v>417</v>
      </c>
      <c r="D17" s="696">
        <f>+D18</f>
        <v>396</v>
      </c>
      <c r="E17" s="595">
        <f t="shared" si="0"/>
        <v>94.96402877697842</v>
      </c>
    </row>
    <row r="18" spans="1:5" ht="12.75">
      <c r="A18" s="693" t="s">
        <v>1161</v>
      </c>
      <c r="B18" s="695" t="s">
        <v>1162</v>
      </c>
      <c r="C18" s="596">
        <v>417</v>
      </c>
      <c r="D18" s="596">
        <v>396</v>
      </c>
      <c r="E18" s="595">
        <f t="shared" si="0"/>
        <v>94.96402877697842</v>
      </c>
    </row>
    <row r="19" spans="1:5" ht="12.75">
      <c r="A19" s="688"/>
      <c r="B19" s="697" t="s">
        <v>579</v>
      </c>
      <c r="C19" s="690">
        <f>SUM(C20:C25)</f>
        <v>1109</v>
      </c>
      <c r="D19" s="690">
        <f>SUM(D20:D25)</f>
        <v>887</v>
      </c>
      <c r="E19" s="595">
        <f t="shared" si="0"/>
        <v>79.9819657348963</v>
      </c>
    </row>
    <row r="20" spans="1:5" ht="25.5">
      <c r="A20" s="691" t="s">
        <v>1163</v>
      </c>
      <c r="B20" s="692" t="s">
        <v>1164</v>
      </c>
      <c r="C20" s="596">
        <v>481</v>
      </c>
      <c r="D20" s="596">
        <v>385</v>
      </c>
      <c r="E20" s="595">
        <f t="shared" si="0"/>
        <v>80.04158004158005</v>
      </c>
    </row>
    <row r="21" spans="1:5" ht="38.25">
      <c r="A21" s="691" t="s">
        <v>1165</v>
      </c>
      <c r="B21" s="692" t="s">
        <v>1166</v>
      </c>
      <c r="C21" s="596">
        <v>495</v>
      </c>
      <c r="D21" s="596">
        <v>396</v>
      </c>
      <c r="E21" s="595">
        <f t="shared" si="0"/>
        <v>80</v>
      </c>
    </row>
    <row r="22" spans="1:5" ht="12.75">
      <c r="A22" s="691" t="s">
        <v>1167</v>
      </c>
      <c r="B22" s="692" t="s">
        <v>1168</v>
      </c>
      <c r="C22" s="596">
        <v>58</v>
      </c>
      <c r="D22" s="596">
        <v>46</v>
      </c>
      <c r="E22" s="595">
        <f>+D22*100/C22</f>
        <v>79.3103448275862</v>
      </c>
    </row>
    <row r="23" spans="1:5" ht="12.75">
      <c r="A23" s="691" t="s">
        <v>1169</v>
      </c>
      <c r="B23" s="692" t="s">
        <v>1170</v>
      </c>
      <c r="C23" s="597">
        <v>36</v>
      </c>
      <c r="D23" s="597">
        <v>29</v>
      </c>
      <c r="E23" s="595">
        <f aca="true" t="shared" si="1" ref="E23:E86">+D23*100/C23</f>
        <v>80.55555555555556</v>
      </c>
    </row>
    <row r="24" spans="1:5" ht="12.75">
      <c r="A24" s="691" t="s">
        <v>1171</v>
      </c>
      <c r="B24" s="692" t="s">
        <v>1172</v>
      </c>
      <c r="C24" s="596">
        <v>34</v>
      </c>
      <c r="D24" s="596">
        <v>27</v>
      </c>
      <c r="E24" s="595">
        <f t="shared" si="1"/>
        <v>79.41176470588235</v>
      </c>
    </row>
    <row r="25" spans="1:5" ht="12.75">
      <c r="A25" s="691" t="s">
        <v>1173</v>
      </c>
      <c r="B25" s="692" t="s">
        <v>1174</v>
      </c>
      <c r="C25" s="596">
        <v>5</v>
      </c>
      <c r="D25" s="596">
        <v>4</v>
      </c>
      <c r="E25" s="595">
        <f t="shared" si="1"/>
        <v>80</v>
      </c>
    </row>
    <row r="26" spans="1:5" ht="25.5">
      <c r="A26" s="698"/>
      <c r="B26" s="699" t="s">
        <v>1039</v>
      </c>
      <c r="C26" s="700">
        <f>+C27+C32+C34+C65+C74+C79+C104+C109+C128+C131+C139</f>
        <v>10726</v>
      </c>
      <c r="D26" s="700">
        <f>+D27+D32+D34+D65+D74+D79+D104+D109+D128+D131+D139</f>
        <v>8575</v>
      </c>
      <c r="E26" s="595">
        <f t="shared" si="1"/>
        <v>79.94592578780534</v>
      </c>
    </row>
    <row r="27" spans="1:5" ht="12.75">
      <c r="A27" s="701"/>
      <c r="B27" s="695" t="s">
        <v>1175</v>
      </c>
      <c r="C27" s="690">
        <f>SUM(C28:C31)</f>
        <v>1367</v>
      </c>
      <c r="D27" s="690">
        <f>SUM(D28:D31)</f>
        <v>1093</v>
      </c>
      <c r="E27" s="595">
        <f t="shared" si="1"/>
        <v>79.95610826627652</v>
      </c>
    </row>
    <row r="28" spans="1:5" ht="12.75">
      <c r="A28" s="693" t="s">
        <v>1149</v>
      </c>
      <c r="B28" s="692" t="s">
        <v>1176</v>
      </c>
      <c r="C28" s="596"/>
      <c r="D28" s="596"/>
      <c r="E28" s="595" t="e">
        <f t="shared" si="1"/>
        <v>#DIV/0!</v>
      </c>
    </row>
    <row r="29" spans="1:5" ht="12.75">
      <c r="A29" s="693" t="s">
        <v>1177</v>
      </c>
      <c r="B29" s="692" t="s">
        <v>1178</v>
      </c>
      <c r="C29" s="596">
        <v>769</v>
      </c>
      <c r="D29" s="596">
        <v>615</v>
      </c>
      <c r="E29" s="595">
        <f t="shared" si="1"/>
        <v>79.9739921976593</v>
      </c>
    </row>
    <row r="30" spans="1:5" ht="12.75">
      <c r="A30" s="693" t="s">
        <v>1179</v>
      </c>
      <c r="B30" s="692" t="s">
        <v>1180</v>
      </c>
      <c r="C30" s="596">
        <v>455</v>
      </c>
      <c r="D30" s="596">
        <v>364</v>
      </c>
      <c r="E30" s="595">
        <f t="shared" si="1"/>
        <v>80</v>
      </c>
    </row>
    <row r="31" spans="1:5" ht="12.75">
      <c r="A31" s="693" t="s">
        <v>1181</v>
      </c>
      <c r="B31" s="692" t="s">
        <v>1182</v>
      </c>
      <c r="C31" s="596">
        <v>143</v>
      </c>
      <c r="D31" s="596">
        <v>114</v>
      </c>
      <c r="E31" s="595">
        <f t="shared" si="1"/>
        <v>79.72027972027972</v>
      </c>
    </row>
    <row r="32" spans="1:5" ht="25.5">
      <c r="A32" s="702"/>
      <c r="B32" s="703" t="s">
        <v>1183</v>
      </c>
      <c r="C32" s="696">
        <f>+C33</f>
        <v>0</v>
      </c>
      <c r="D32" s="696">
        <f>+D33</f>
        <v>0</v>
      </c>
      <c r="E32" s="595" t="e">
        <f t="shared" si="1"/>
        <v>#DIV/0!</v>
      </c>
    </row>
    <row r="33" spans="1:5" ht="12.75">
      <c r="A33" s="704">
        <v>1200055</v>
      </c>
      <c r="B33" s="705" t="s">
        <v>238</v>
      </c>
      <c r="C33" s="706"/>
      <c r="D33" s="706"/>
      <c r="E33" s="595" t="e">
        <f t="shared" si="1"/>
        <v>#DIV/0!</v>
      </c>
    </row>
    <row r="34" spans="1:5" ht="38.25">
      <c r="A34" s="688"/>
      <c r="B34" s="707" t="s">
        <v>1184</v>
      </c>
      <c r="C34" s="690">
        <f>SUM(C35:C64)</f>
        <v>2964</v>
      </c>
      <c r="D34" s="690">
        <f>SUM(D35:D64)</f>
        <v>2371</v>
      </c>
      <c r="E34" s="595">
        <f t="shared" si="1"/>
        <v>79.99325236167341</v>
      </c>
    </row>
    <row r="35" spans="1:5" ht="12.75">
      <c r="A35" s="693" t="s">
        <v>1185</v>
      </c>
      <c r="B35" s="695" t="s">
        <v>1186</v>
      </c>
      <c r="C35" s="596">
        <v>14</v>
      </c>
      <c r="D35" s="596">
        <v>11</v>
      </c>
      <c r="E35" s="595">
        <f t="shared" si="1"/>
        <v>78.57142857142857</v>
      </c>
    </row>
    <row r="36" spans="1:5" ht="12.75">
      <c r="A36" s="693" t="s">
        <v>1187</v>
      </c>
      <c r="B36" s="692" t="s">
        <v>1188</v>
      </c>
      <c r="C36" s="596">
        <v>303</v>
      </c>
      <c r="D36" s="596">
        <v>242</v>
      </c>
      <c r="E36" s="595">
        <f t="shared" si="1"/>
        <v>79.86798679867987</v>
      </c>
    </row>
    <row r="37" spans="1:5" ht="12.75">
      <c r="A37" s="693" t="s">
        <v>1189</v>
      </c>
      <c r="B37" s="692" t="s">
        <v>1190</v>
      </c>
      <c r="C37" s="596">
        <v>17</v>
      </c>
      <c r="D37" s="596">
        <v>14</v>
      </c>
      <c r="E37" s="595">
        <f t="shared" si="1"/>
        <v>82.3529411764706</v>
      </c>
    </row>
    <row r="38" spans="1:5" ht="25.5">
      <c r="A38" s="693" t="s">
        <v>1191</v>
      </c>
      <c r="B38" s="692" t="s">
        <v>1192</v>
      </c>
      <c r="C38" s="596">
        <v>38</v>
      </c>
      <c r="D38" s="596">
        <v>30</v>
      </c>
      <c r="E38" s="595">
        <f t="shared" si="1"/>
        <v>78.94736842105263</v>
      </c>
    </row>
    <row r="39" spans="1:5" ht="12.75">
      <c r="A39" s="693" t="s">
        <v>1193</v>
      </c>
      <c r="B39" s="692" t="s">
        <v>1194</v>
      </c>
      <c r="C39" s="596">
        <v>23</v>
      </c>
      <c r="D39" s="596">
        <v>18</v>
      </c>
      <c r="E39" s="595">
        <f t="shared" si="1"/>
        <v>78.26086956521739</v>
      </c>
    </row>
    <row r="40" spans="1:5" ht="25.5">
      <c r="A40" s="693" t="s">
        <v>1195</v>
      </c>
      <c r="B40" s="692" t="s">
        <v>1196</v>
      </c>
      <c r="C40" s="596">
        <v>80</v>
      </c>
      <c r="D40" s="596">
        <v>64</v>
      </c>
      <c r="E40" s="595">
        <f t="shared" si="1"/>
        <v>80</v>
      </c>
    </row>
    <row r="41" spans="1:5" ht="12.75">
      <c r="A41" s="693" t="s">
        <v>1197</v>
      </c>
      <c r="B41" s="692" t="s">
        <v>1198</v>
      </c>
      <c r="C41" s="596">
        <v>44</v>
      </c>
      <c r="D41" s="596">
        <v>35</v>
      </c>
      <c r="E41" s="595">
        <f t="shared" si="1"/>
        <v>79.54545454545455</v>
      </c>
    </row>
    <row r="42" spans="1:5" ht="25.5">
      <c r="A42" s="693" t="s">
        <v>1199</v>
      </c>
      <c r="B42" s="692" t="s">
        <v>1200</v>
      </c>
      <c r="C42" s="596">
        <v>11</v>
      </c>
      <c r="D42" s="596">
        <v>9</v>
      </c>
      <c r="E42" s="595">
        <f t="shared" si="1"/>
        <v>81.81818181818181</v>
      </c>
    </row>
    <row r="43" spans="1:5" ht="12.75">
      <c r="A43" s="693" t="s">
        <v>1201</v>
      </c>
      <c r="B43" s="692" t="s">
        <v>1202</v>
      </c>
      <c r="C43" s="596"/>
      <c r="D43" s="596"/>
      <c r="E43" s="595" t="e">
        <f t="shared" si="1"/>
        <v>#DIV/0!</v>
      </c>
    </row>
    <row r="44" spans="1:5" ht="12.75">
      <c r="A44" s="693" t="s">
        <v>1203</v>
      </c>
      <c r="B44" s="692" t="s">
        <v>1204</v>
      </c>
      <c r="C44" s="596"/>
      <c r="D44" s="596"/>
      <c r="E44" s="595" t="e">
        <f t="shared" si="1"/>
        <v>#DIV/0!</v>
      </c>
    </row>
    <row r="45" spans="1:5" ht="25.5">
      <c r="A45" s="693" t="s">
        <v>1205</v>
      </c>
      <c r="B45" s="692" t="s">
        <v>1206</v>
      </c>
      <c r="C45" s="596"/>
      <c r="D45" s="596"/>
      <c r="E45" s="595" t="e">
        <f t="shared" si="1"/>
        <v>#DIV/0!</v>
      </c>
    </row>
    <row r="46" spans="1:5" ht="12.75">
      <c r="A46" s="693" t="s">
        <v>1207</v>
      </c>
      <c r="B46" s="692" t="s">
        <v>1208</v>
      </c>
      <c r="C46" s="596"/>
      <c r="D46" s="596"/>
      <c r="E46" s="595" t="e">
        <f t="shared" si="1"/>
        <v>#DIV/0!</v>
      </c>
    </row>
    <row r="47" spans="1:5" ht="25.5">
      <c r="A47" s="693" t="s">
        <v>1209</v>
      </c>
      <c r="B47" s="692" t="s">
        <v>1210</v>
      </c>
      <c r="C47" s="596">
        <v>102</v>
      </c>
      <c r="D47" s="596">
        <v>82</v>
      </c>
      <c r="E47" s="595">
        <f t="shared" si="1"/>
        <v>80.3921568627451</v>
      </c>
    </row>
    <row r="48" spans="1:5" ht="25.5">
      <c r="A48" s="693" t="s">
        <v>1211</v>
      </c>
      <c r="B48" s="692" t="s">
        <v>1212</v>
      </c>
      <c r="C48" s="596">
        <v>36</v>
      </c>
      <c r="D48" s="596">
        <v>29</v>
      </c>
      <c r="E48" s="595">
        <f t="shared" si="1"/>
        <v>80.55555555555556</v>
      </c>
    </row>
    <row r="49" spans="1:5" ht="38.25">
      <c r="A49" s="693" t="s">
        <v>1213</v>
      </c>
      <c r="B49" s="692" t="s">
        <v>1214</v>
      </c>
      <c r="C49" s="596"/>
      <c r="D49" s="596"/>
      <c r="E49" s="595" t="e">
        <f t="shared" si="1"/>
        <v>#DIV/0!</v>
      </c>
    </row>
    <row r="50" spans="1:5" ht="12.75">
      <c r="A50" s="693" t="s">
        <v>1215</v>
      </c>
      <c r="B50" s="692" t="s">
        <v>1216</v>
      </c>
      <c r="C50" s="596">
        <v>71</v>
      </c>
      <c r="D50" s="596">
        <v>57</v>
      </c>
      <c r="E50" s="595">
        <f t="shared" si="1"/>
        <v>80.28169014084507</v>
      </c>
    </row>
    <row r="51" spans="1:5" ht="25.5">
      <c r="A51" s="693" t="s">
        <v>1217</v>
      </c>
      <c r="B51" s="692" t="s">
        <v>1218</v>
      </c>
      <c r="C51" s="596">
        <v>71</v>
      </c>
      <c r="D51" s="596">
        <v>57</v>
      </c>
      <c r="E51" s="595">
        <f t="shared" si="1"/>
        <v>80.28169014084507</v>
      </c>
    </row>
    <row r="52" spans="1:5" ht="12.75">
      <c r="A52" s="693" t="s">
        <v>1219</v>
      </c>
      <c r="B52" s="692" t="s">
        <v>1220</v>
      </c>
      <c r="C52" s="596">
        <v>165</v>
      </c>
      <c r="D52" s="596">
        <v>132</v>
      </c>
      <c r="E52" s="595">
        <f t="shared" si="1"/>
        <v>80</v>
      </c>
    </row>
    <row r="53" spans="1:5" ht="25.5">
      <c r="A53" s="693" t="s">
        <v>1221</v>
      </c>
      <c r="B53" s="692" t="s">
        <v>1222</v>
      </c>
      <c r="C53" s="596">
        <v>421</v>
      </c>
      <c r="D53" s="596">
        <v>337</v>
      </c>
      <c r="E53" s="595">
        <f t="shared" si="1"/>
        <v>80.04750593824228</v>
      </c>
    </row>
    <row r="54" spans="1:5" ht="25.5">
      <c r="A54" s="693" t="s">
        <v>1223</v>
      </c>
      <c r="B54" s="692" t="s">
        <v>1224</v>
      </c>
      <c r="C54" s="596">
        <v>16</v>
      </c>
      <c r="D54" s="596">
        <v>13</v>
      </c>
      <c r="E54" s="595">
        <f t="shared" si="1"/>
        <v>81.25</v>
      </c>
    </row>
    <row r="55" spans="1:5" ht="25.5">
      <c r="A55" s="693" t="s">
        <v>1225</v>
      </c>
      <c r="B55" s="692" t="s">
        <v>1226</v>
      </c>
      <c r="C55" s="596">
        <v>153</v>
      </c>
      <c r="D55" s="596">
        <v>122</v>
      </c>
      <c r="E55" s="595">
        <f t="shared" si="1"/>
        <v>79.73856209150327</v>
      </c>
    </row>
    <row r="56" spans="1:5" ht="25.5">
      <c r="A56" s="693" t="s">
        <v>1227</v>
      </c>
      <c r="B56" s="692" t="s">
        <v>1228</v>
      </c>
      <c r="C56" s="596">
        <v>14</v>
      </c>
      <c r="D56" s="596">
        <v>11</v>
      </c>
      <c r="E56" s="595">
        <f t="shared" si="1"/>
        <v>78.57142857142857</v>
      </c>
    </row>
    <row r="57" spans="1:5" ht="12.75">
      <c r="A57" s="693" t="s">
        <v>1229</v>
      </c>
      <c r="B57" s="692" t="s">
        <v>1230</v>
      </c>
      <c r="C57" s="596">
        <v>2</v>
      </c>
      <c r="D57" s="596">
        <v>2</v>
      </c>
      <c r="E57" s="595">
        <f t="shared" si="1"/>
        <v>100</v>
      </c>
    </row>
    <row r="58" spans="1:5" ht="12.75">
      <c r="A58" s="693" t="s">
        <v>1231</v>
      </c>
      <c r="B58" s="692" t="s">
        <v>1232</v>
      </c>
      <c r="C58" s="596">
        <v>23</v>
      </c>
      <c r="D58" s="596">
        <v>18</v>
      </c>
      <c r="E58" s="595">
        <f t="shared" si="1"/>
        <v>78.26086956521739</v>
      </c>
    </row>
    <row r="59" spans="1:5" ht="12.75">
      <c r="A59" s="693" t="s">
        <v>1233</v>
      </c>
      <c r="B59" s="692" t="s">
        <v>1234</v>
      </c>
      <c r="C59" s="596">
        <v>19</v>
      </c>
      <c r="D59" s="596">
        <v>15</v>
      </c>
      <c r="E59" s="595">
        <f t="shared" si="1"/>
        <v>78.94736842105263</v>
      </c>
    </row>
    <row r="60" spans="1:5" ht="25.5">
      <c r="A60" s="693" t="s">
        <v>1235</v>
      </c>
      <c r="B60" s="692" t="s">
        <v>1236</v>
      </c>
      <c r="C60" s="596">
        <v>1100</v>
      </c>
      <c r="D60" s="596">
        <v>880</v>
      </c>
      <c r="E60" s="595">
        <f t="shared" si="1"/>
        <v>80</v>
      </c>
    </row>
    <row r="61" spans="1:5" ht="12.75">
      <c r="A61" s="693" t="s">
        <v>1237</v>
      </c>
      <c r="B61" s="692" t="s">
        <v>1238</v>
      </c>
      <c r="C61" s="596">
        <v>241</v>
      </c>
      <c r="D61" s="596">
        <v>193</v>
      </c>
      <c r="E61" s="595">
        <f t="shared" si="1"/>
        <v>80.08298755186722</v>
      </c>
    </row>
    <row r="62" spans="1:5" ht="25.5">
      <c r="A62" s="693" t="s">
        <v>1239</v>
      </c>
      <c r="B62" s="692" t="s">
        <v>1240</v>
      </c>
      <c r="C62" s="596"/>
      <c r="D62" s="596"/>
      <c r="E62" s="595" t="e">
        <f t="shared" si="1"/>
        <v>#DIV/0!</v>
      </c>
    </row>
    <row r="63" spans="1:5" ht="25.5">
      <c r="A63" s="693" t="s">
        <v>1241</v>
      </c>
      <c r="B63" s="692" t="s">
        <v>1242</v>
      </c>
      <c r="C63" s="596"/>
      <c r="D63" s="596"/>
      <c r="E63" s="595" t="e">
        <f t="shared" si="1"/>
        <v>#DIV/0!</v>
      </c>
    </row>
    <row r="64" spans="1:5" ht="25.5">
      <c r="A64" s="693" t="s">
        <v>1243</v>
      </c>
      <c r="B64" s="692" t="s">
        <v>1244</v>
      </c>
      <c r="C64" s="596"/>
      <c r="D64" s="596"/>
      <c r="E64" s="595" t="e">
        <f t="shared" si="1"/>
        <v>#DIV/0!</v>
      </c>
    </row>
    <row r="65" spans="1:5" ht="12.75">
      <c r="A65" s="688"/>
      <c r="B65" s="707" t="s">
        <v>1245</v>
      </c>
      <c r="C65" s="690">
        <f>SUM(C66:C73)</f>
        <v>1669</v>
      </c>
      <c r="D65" s="690">
        <f>SUM(D66:D73)</f>
        <v>1335</v>
      </c>
      <c r="E65" s="595">
        <f t="shared" si="1"/>
        <v>79.98801677651288</v>
      </c>
    </row>
    <row r="66" spans="1:5" ht="12.75">
      <c r="A66" s="693" t="s">
        <v>1246</v>
      </c>
      <c r="B66" s="692" t="s">
        <v>1247</v>
      </c>
      <c r="C66" s="596">
        <v>19</v>
      </c>
      <c r="D66" s="596">
        <v>15</v>
      </c>
      <c r="E66" s="595">
        <f t="shared" si="1"/>
        <v>78.94736842105263</v>
      </c>
    </row>
    <row r="67" spans="1:5" ht="12.75">
      <c r="A67" s="693" t="s">
        <v>1248</v>
      </c>
      <c r="B67" s="692" t="s">
        <v>1249</v>
      </c>
      <c r="C67" s="596">
        <v>156</v>
      </c>
      <c r="D67" s="596">
        <v>125</v>
      </c>
      <c r="E67" s="595">
        <f t="shared" si="1"/>
        <v>80.12820512820512</v>
      </c>
    </row>
    <row r="68" spans="1:5" ht="25.5">
      <c r="A68" s="693" t="s">
        <v>1250</v>
      </c>
      <c r="B68" s="692" t="s">
        <v>1251</v>
      </c>
      <c r="C68" s="596"/>
      <c r="D68" s="596"/>
      <c r="E68" s="595" t="e">
        <f t="shared" si="1"/>
        <v>#DIV/0!</v>
      </c>
    </row>
    <row r="69" spans="1:5" ht="12.75">
      <c r="A69" s="693" t="s">
        <v>1252</v>
      </c>
      <c r="B69" s="692" t="s">
        <v>1253</v>
      </c>
      <c r="C69" s="596">
        <v>131</v>
      </c>
      <c r="D69" s="596">
        <v>105</v>
      </c>
      <c r="E69" s="595">
        <f t="shared" si="1"/>
        <v>80.1526717557252</v>
      </c>
    </row>
    <row r="70" spans="1:5" ht="12.75">
      <c r="A70" s="693" t="s">
        <v>1254</v>
      </c>
      <c r="B70" s="692" t="s">
        <v>1255</v>
      </c>
      <c r="C70" s="596">
        <v>189</v>
      </c>
      <c r="D70" s="596">
        <v>151</v>
      </c>
      <c r="E70" s="595">
        <f t="shared" si="1"/>
        <v>79.8941798941799</v>
      </c>
    </row>
    <row r="71" spans="1:5" ht="12.75">
      <c r="A71" s="693" t="s">
        <v>1256</v>
      </c>
      <c r="B71" s="692" t="s">
        <v>1257</v>
      </c>
      <c r="C71" s="596"/>
      <c r="D71" s="596"/>
      <c r="E71" s="595" t="e">
        <f t="shared" si="1"/>
        <v>#DIV/0!</v>
      </c>
    </row>
    <row r="72" spans="1:5" ht="25.5">
      <c r="A72" s="693" t="s">
        <v>1258</v>
      </c>
      <c r="B72" s="692" t="s">
        <v>1259</v>
      </c>
      <c r="C72" s="596">
        <v>1121</v>
      </c>
      <c r="D72" s="596">
        <v>897</v>
      </c>
      <c r="E72" s="595">
        <f t="shared" si="1"/>
        <v>80.0178412132025</v>
      </c>
    </row>
    <row r="73" spans="1:5" ht="25.5">
      <c r="A73" s="693" t="s">
        <v>1260</v>
      </c>
      <c r="B73" s="692" t="s">
        <v>1261</v>
      </c>
      <c r="C73" s="596">
        <v>53</v>
      </c>
      <c r="D73" s="596">
        <v>42</v>
      </c>
      <c r="E73" s="595">
        <f t="shared" si="1"/>
        <v>79.24528301886792</v>
      </c>
    </row>
    <row r="74" spans="1:5" ht="12.75">
      <c r="A74" s="708"/>
      <c r="B74" s="709" t="s">
        <v>1262</v>
      </c>
      <c r="C74" s="690">
        <f>SUM(C75:C78)</f>
        <v>711</v>
      </c>
      <c r="D74" s="690">
        <f>SUM(D75:D78)</f>
        <v>567</v>
      </c>
      <c r="E74" s="595">
        <f t="shared" si="1"/>
        <v>79.74683544303798</v>
      </c>
    </row>
    <row r="75" spans="1:5" ht="25.5">
      <c r="A75" s="693" t="s">
        <v>1263</v>
      </c>
      <c r="B75" s="695" t="s">
        <v>1264</v>
      </c>
      <c r="C75" s="596">
        <v>586</v>
      </c>
      <c r="D75" s="596">
        <v>467</v>
      </c>
      <c r="E75" s="595">
        <f t="shared" si="1"/>
        <v>79.69283276450511</v>
      </c>
    </row>
    <row r="76" spans="1:5" ht="12.75">
      <c r="A76" s="693" t="s">
        <v>1265</v>
      </c>
      <c r="B76" s="695" t="s">
        <v>1266</v>
      </c>
      <c r="C76" s="596">
        <v>124</v>
      </c>
      <c r="D76" s="596">
        <v>99</v>
      </c>
      <c r="E76" s="595">
        <f t="shared" si="1"/>
        <v>79.83870967741936</v>
      </c>
    </row>
    <row r="77" spans="1:5" ht="25.5">
      <c r="A77" s="693" t="s">
        <v>1267</v>
      </c>
      <c r="B77" s="695" t="s">
        <v>1268</v>
      </c>
      <c r="C77" s="596">
        <v>1</v>
      </c>
      <c r="D77" s="596">
        <v>1</v>
      </c>
      <c r="E77" s="595">
        <f t="shared" si="1"/>
        <v>100</v>
      </c>
    </row>
    <row r="78" spans="1:5" ht="12.75">
      <c r="A78" s="693" t="s">
        <v>1269</v>
      </c>
      <c r="B78" s="695" t="s">
        <v>1270</v>
      </c>
      <c r="C78" s="596"/>
      <c r="D78" s="596"/>
      <c r="E78" s="595" t="e">
        <f t="shared" si="1"/>
        <v>#DIV/0!</v>
      </c>
    </row>
    <row r="79" spans="1:5" ht="12.75">
      <c r="A79" s="688"/>
      <c r="B79" s="707" t="s">
        <v>1271</v>
      </c>
      <c r="C79" s="690">
        <f>SUM(C80:C103)</f>
        <v>1184</v>
      </c>
      <c r="D79" s="690">
        <f>SUM(D80:D103)</f>
        <v>946</v>
      </c>
      <c r="E79" s="595">
        <f t="shared" si="1"/>
        <v>79.89864864864865</v>
      </c>
    </row>
    <row r="80" spans="1:5" ht="12.75">
      <c r="A80" s="693" t="s">
        <v>1272</v>
      </c>
      <c r="B80" s="692" t="s">
        <v>1273</v>
      </c>
      <c r="C80" s="596">
        <v>1173</v>
      </c>
      <c r="D80" s="596">
        <v>938</v>
      </c>
      <c r="E80" s="595">
        <f t="shared" si="1"/>
        <v>79.96589940323956</v>
      </c>
    </row>
    <row r="81" spans="1:5" ht="12.75">
      <c r="A81" s="693" t="s">
        <v>1274</v>
      </c>
      <c r="B81" s="692" t="s">
        <v>1275</v>
      </c>
      <c r="C81" s="596">
        <v>8</v>
      </c>
      <c r="D81" s="596">
        <v>6</v>
      </c>
      <c r="E81" s="595">
        <f t="shared" si="1"/>
        <v>75</v>
      </c>
    </row>
    <row r="82" spans="1:5" ht="12.75">
      <c r="A82" s="693" t="s">
        <v>1276</v>
      </c>
      <c r="B82" s="692" t="s">
        <v>1277</v>
      </c>
      <c r="C82" s="596"/>
      <c r="D82" s="596"/>
      <c r="E82" s="595" t="e">
        <f t="shared" si="1"/>
        <v>#DIV/0!</v>
      </c>
    </row>
    <row r="83" spans="1:5" ht="12.75">
      <c r="A83" s="693" t="s">
        <v>1278</v>
      </c>
      <c r="B83" s="692" t="s">
        <v>1279</v>
      </c>
      <c r="C83" s="596"/>
      <c r="D83" s="596"/>
      <c r="E83" s="595" t="e">
        <f t="shared" si="1"/>
        <v>#DIV/0!</v>
      </c>
    </row>
    <row r="84" spans="1:5" ht="12.75">
      <c r="A84" s="693" t="s">
        <v>1280</v>
      </c>
      <c r="B84" s="692" t="s">
        <v>1281</v>
      </c>
      <c r="C84" s="596"/>
      <c r="D84" s="596"/>
      <c r="E84" s="595" t="e">
        <f t="shared" si="1"/>
        <v>#DIV/0!</v>
      </c>
    </row>
    <row r="85" spans="1:5" ht="25.5">
      <c r="A85" s="693" t="s">
        <v>1282</v>
      </c>
      <c r="B85" s="692" t="s">
        <v>1283</v>
      </c>
      <c r="C85" s="596"/>
      <c r="D85" s="596"/>
      <c r="E85" s="595" t="e">
        <f t="shared" si="1"/>
        <v>#DIV/0!</v>
      </c>
    </row>
    <row r="86" spans="1:5" ht="12.75">
      <c r="A86" s="693" t="s">
        <v>1284</v>
      </c>
      <c r="B86" s="692" t="s">
        <v>1285</v>
      </c>
      <c r="C86" s="596">
        <v>3</v>
      </c>
      <c r="D86" s="596">
        <v>2</v>
      </c>
      <c r="E86" s="595">
        <f t="shared" si="1"/>
        <v>66.66666666666667</v>
      </c>
    </row>
    <row r="87" spans="1:5" ht="12.75">
      <c r="A87" s="693" t="s">
        <v>1286</v>
      </c>
      <c r="B87" s="692" t="s">
        <v>1287</v>
      </c>
      <c r="C87" s="596"/>
      <c r="D87" s="596"/>
      <c r="E87" s="595" t="e">
        <f aca="true" t="shared" si="2" ref="E87:E150">+D87*100/C87</f>
        <v>#DIV/0!</v>
      </c>
    </row>
    <row r="88" spans="1:5" ht="25.5">
      <c r="A88" s="693" t="s">
        <v>1288</v>
      </c>
      <c r="B88" s="692" t="s">
        <v>1289</v>
      </c>
      <c r="C88" s="596"/>
      <c r="D88" s="596"/>
      <c r="E88" s="595" t="e">
        <f t="shared" si="2"/>
        <v>#DIV/0!</v>
      </c>
    </row>
    <row r="89" spans="1:5" ht="12.75">
      <c r="A89" s="693" t="s">
        <v>1290</v>
      </c>
      <c r="B89" s="692" t="s">
        <v>1291</v>
      </c>
      <c r="C89" s="596"/>
      <c r="D89" s="596"/>
      <c r="E89" s="595" t="e">
        <f t="shared" si="2"/>
        <v>#DIV/0!</v>
      </c>
    </row>
    <row r="90" spans="1:5" ht="25.5">
      <c r="A90" s="693" t="s">
        <v>1292</v>
      </c>
      <c r="B90" s="692" t="s">
        <v>1293</v>
      </c>
      <c r="C90" s="596"/>
      <c r="D90" s="596"/>
      <c r="E90" s="595" t="e">
        <f t="shared" si="2"/>
        <v>#DIV/0!</v>
      </c>
    </row>
    <row r="91" spans="1:5" ht="12.75">
      <c r="A91" s="693" t="s">
        <v>1294</v>
      </c>
      <c r="B91" s="692" t="s">
        <v>1295</v>
      </c>
      <c r="C91" s="596"/>
      <c r="D91" s="596"/>
      <c r="E91" s="595" t="e">
        <f t="shared" si="2"/>
        <v>#DIV/0!</v>
      </c>
    </row>
    <row r="92" spans="1:5" ht="12.75">
      <c r="A92" s="693" t="s">
        <v>1296</v>
      </c>
      <c r="B92" s="692" t="s">
        <v>1297</v>
      </c>
      <c r="C92" s="596"/>
      <c r="D92" s="596"/>
      <c r="E92" s="595" t="e">
        <f t="shared" si="2"/>
        <v>#DIV/0!</v>
      </c>
    </row>
    <row r="93" spans="1:5" ht="12.75">
      <c r="A93" s="693" t="s">
        <v>1298</v>
      </c>
      <c r="B93" s="692" t="s">
        <v>1299</v>
      </c>
      <c r="C93" s="596"/>
      <c r="D93" s="596"/>
      <c r="E93" s="595" t="e">
        <f t="shared" si="2"/>
        <v>#DIV/0!</v>
      </c>
    </row>
    <row r="94" spans="1:5" ht="12.75">
      <c r="A94" s="693" t="s">
        <v>1300</v>
      </c>
      <c r="B94" s="692" t="s">
        <v>1301</v>
      </c>
      <c r="C94" s="596"/>
      <c r="D94" s="596"/>
      <c r="E94" s="595" t="e">
        <f t="shared" si="2"/>
        <v>#DIV/0!</v>
      </c>
    </row>
    <row r="95" spans="1:5" ht="12.75">
      <c r="A95" s="693" t="s">
        <v>1302</v>
      </c>
      <c r="B95" s="692" t="s">
        <v>1303</v>
      </c>
      <c r="C95" s="596"/>
      <c r="D95" s="596"/>
      <c r="E95" s="595" t="e">
        <f t="shared" si="2"/>
        <v>#DIV/0!</v>
      </c>
    </row>
    <row r="96" spans="1:5" ht="25.5">
      <c r="A96" s="693" t="s">
        <v>1304</v>
      </c>
      <c r="B96" s="692" t="s">
        <v>1305</v>
      </c>
      <c r="C96" s="596"/>
      <c r="D96" s="596"/>
      <c r="E96" s="595" t="e">
        <f t="shared" si="2"/>
        <v>#DIV/0!</v>
      </c>
    </row>
    <row r="97" spans="1:5" ht="25.5">
      <c r="A97" s="693" t="s">
        <v>1306</v>
      </c>
      <c r="B97" s="692" t="s">
        <v>1307</v>
      </c>
      <c r="C97" s="596"/>
      <c r="D97" s="596"/>
      <c r="E97" s="595" t="e">
        <f t="shared" si="2"/>
        <v>#DIV/0!</v>
      </c>
    </row>
    <row r="98" spans="1:5" ht="12.75">
      <c r="A98" s="693" t="s">
        <v>1308</v>
      </c>
      <c r="B98" s="692" t="s">
        <v>1309</v>
      </c>
      <c r="C98" s="596"/>
      <c r="D98" s="596"/>
      <c r="E98" s="595" t="e">
        <f t="shared" si="2"/>
        <v>#DIV/0!</v>
      </c>
    </row>
    <row r="99" spans="1:5" ht="12.75">
      <c r="A99" s="693" t="s">
        <v>1310</v>
      </c>
      <c r="B99" s="692" t="s">
        <v>1311</v>
      </c>
      <c r="C99" s="596"/>
      <c r="D99" s="596"/>
      <c r="E99" s="595" t="e">
        <f t="shared" si="2"/>
        <v>#DIV/0!</v>
      </c>
    </row>
    <row r="100" spans="1:5" ht="12.75">
      <c r="A100" s="693" t="s">
        <v>1312</v>
      </c>
      <c r="B100" s="692" t="s">
        <v>1313</v>
      </c>
      <c r="C100" s="596"/>
      <c r="D100" s="596"/>
      <c r="E100" s="595" t="e">
        <f t="shared" si="2"/>
        <v>#DIV/0!</v>
      </c>
    </row>
    <row r="101" spans="1:5" ht="12.75">
      <c r="A101" s="693" t="s">
        <v>1314</v>
      </c>
      <c r="B101" s="692" t="s">
        <v>1315</v>
      </c>
      <c r="C101" s="596"/>
      <c r="D101" s="596"/>
      <c r="E101" s="595" t="e">
        <f t="shared" si="2"/>
        <v>#DIV/0!</v>
      </c>
    </row>
    <row r="102" spans="1:5" ht="12.75">
      <c r="A102" s="693" t="s">
        <v>1316</v>
      </c>
      <c r="B102" s="692" t="s">
        <v>1317</v>
      </c>
      <c r="C102" s="596"/>
      <c r="D102" s="596"/>
      <c r="E102" s="595" t="e">
        <f t="shared" si="2"/>
        <v>#DIV/0!</v>
      </c>
    </row>
    <row r="103" spans="1:5" ht="12.75">
      <c r="A103" s="693" t="s">
        <v>1318</v>
      </c>
      <c r="B103" s="692" t="s">
        <v>1319</v>
      </c>
      <c r="C103" s="596"/>
      <c r="D103" s="596"/>
      <c r="E103" s="595" t="e">
        <f t="shared" si="2"/>
        <v>#DIV/0!</v>
      </c>
    </row>
    <row r="104" spans="1:5" ht="12.75">
      <c r="A104" s="688"/>
      <c r="B104" s="707" t="s">
        <v>1320</v>
      </c>
      <c r="C104" s="700">
        <f>SUM(C105:C108)</f>
        <v>1798</v>
      </c>
      <c r="D104" s="700">
        <f>SUM(D105:D108)</f>
        <v>1438</v>
      </c>
      <c r="E104" s="595">
        <f t="shared" si="2"/>
        <v>79.97775305895439</v>
      </c>
    </row>
    <row r="105" spans="1:5" ht="12.75">
      <c r="A105" s="693" t="s">
        <v>1321</v>
      </c>
      <c r="B105" s="695" t="s">
        <v>1322</v>
      </c>
      <c r="C105" s="596">
        <v>670</v>
      </c>
      <c r="D105" s="596">
        <v>536</v>
      </c>
      <c r="E105" s="595">
        <f t="shared" si="2"/>
        <v>80</v>
      </c>
    </row>
    <row r="106" spans="1:5" ht="12.75">
      <c r="A106" s="693" t="s">
        <v>1323</v>
      </c>
      <c r="B106" s="695" t="s">
        <v>1324</v>
      </c>
      <c r="C106" s="596">
        <v>1128</v>
      </c>
      <c r="D106" s="596">
        <v>902</v>
      </c>
      <c r="E106" s="595">
        <f t="shared" si="2"/>
        <v>79.9645390070922</v>
      </c>
    </row>
    <row r="107" spans="1:5" ht="25.5">
      <c r="A107" s="711">
        <v>2401651</v>
      </c>
      <c r="B107" s="712" t="s">
        <v>1753</v>
      </c>
      <c r="C107" s="713"/>
      <c r="D107" s="713"/>
      <c r="E107" s="595" t="e">
        <f t="shared" si="2"/>
        <v>#DIV/0!</v>
      </c>
    </row>
    <row r="108" spans="1:5" ht="25.5">
      <c r="A108" s="711">
        <v>2401669</v>
      </c>
      <c r="B108" s="712" t="s">
        <v>1754</v>
      </c>
      <c r="C108" s="713"/>
      <c r="D108" s="713"/>
      <c r="E108" s="595" t="e">
        <f t="shared" si="2"/>
        <v>#DIV/0!</v>
      </c>
    </row>
    <row r="109" spans="1:5" ht="12.75">
      <c r="A109" s="714"/>
      <c r="B109" s="707" t="s">
        <v>1325</v>
      </c>
      <c r="C109" s="700">
        <f>SUM(C110:C127)</f>
        <v>895</v>
      </c>
      <c r="D109" s="700">
        <f>SUM(D110:D127)</f>
        <v>715</v>
      </c>
      <c r="E109" s="595">
        <f t="shared" si="2"/>
        <v>79.88826815642459</v>
      </c>
    </row>
    <row r="110" spans="1:5" ht="25.5">
      <c r="A110" s="693" t="s">
        <v>1326</v>
      </c>
      <c r="B110" s="695" t="s">
        <v>1327</v>
      </c>
      <c r="C110" s="596">
        <v>3</v>
      </c>
      <c r="D110" s="596">
        <v>2</v>
      </c>
      <c r="E110" s="595">
        <f t="shared" si="2"/>
        <v>66.66666666666667</v>
      </c>
    </row>
    <row r="111" spans="1:5" ht="12.75">
      <c r="A111" s="710" t="s">
        <v>1755</v>
      </c>
      <c r="B111" s="695" t="s">
        <v>1756</v>
      </c>
      <c r="C111" s="596"/>
      <c r="D111" s="596"/>
      <c r="E111" s="595" t="e">
        <f t="shared" si="2"/>
        <v>#DIV/0!</v>
      </c>
    </row>
    <row r="112" spans="1:5" ht="12.75">
      <c r="A112" s="693" t="s">
        <v>1328</v>
      </c>
      <c r="B112" s="695" t="s">
        <v>1329</v>
      </c>
      <c r="C112" s="596">
        <v>268</v>
      </c>
      <c r="D112" s="596">
        <v>214</v>
      </c>
      <c r="E112" s="595">
        <f t="shared" si="2"/>
        <v>79.85074626865672</v>
      </c>
    </row>
    <row r="113" spans="1:5" ht="12.75">
      <c r="A113" s="693" t="s">
        <v>1330</v>
      </c>
      <c r="B113" s="695" t="s">
        <v>1331</v>
      </c>
      <c r="C113" s="596">
        <v>484</v>
      </c>
      <c r="D113" s="596">
        <v>387</v>
      </c>
      <c r="E113" s="595">
        <f t="shared" si="2"/>
        <v>79.95867768595042</v>
      </c>
    </row>
    <row r="114" spans="1:5" ht="12.75">
      <c r="A114" s="693" t="s">
        <v>1332</v>
      </c>
      <c r="B114" s="695" t="s">
        <v>1333</v>
      </c>
      <c r="C114" s="596">
        <v>108</v>
      </c>
      <c r="D114" s="596">
        <v>86</v>
      </c>
      <c r="E114" s="595">
        <f t="shared" si="2"/>
        <v>79.62962962962963</v>
      </c>
    </row>
    <row r="115" spans="1:5" ht="12.75">
      <c r="A115" s="693" t="s">
        <v>1334</v>
      </c>
      <c r="B115" s="695" t="s">
        <v>1335</v>
      </c>
      <c r="C115" s="596">
        <v>12</v>
      </c>
      <c r="D115" s="596">
        <v>10</v>
      </c>
      <c r="E115" s="595">
        <f t="shared" si="2"/>
        <v>83.33333333333333</v>
      </c>
    </row>
    <row r="116" spans="1:5" ht="12.75">
      <c r="A116" s="693" t="s">
        <v>1336</v>
      </c>
      <c r="B116" s="695" t="s">
        <v>1337</v>
      </c>
      <c r="C116" s="596"/>
      <c r="D116" s="596"/>
      <c r="E116" s="595" t="e">
        <f t="shared" si="2"/>
        <v>#DIV/0!</v>
      </c>
    </row>
    <row r="117" spans="1:5" ht="12.75">
      <c r="A117" s="693" t="s">
        <v>1338</v>
      </c>
      <c r="B117" s="695" t="s">
        <v>1339</v>
      </c>
      <c r="C117" s="596"/>
      <c r="D117" s="596"/>
      <c r="E117" s="595" t="e">
        <f t="shared" si="2"/>
        <v>#DIV/0!</v>
      </c>
    </row>
    <row r="118" spans="1:5" ht="12.75">
      <c r="A118" s="693" t="s">
        <v>1340</v>
      </c>
      <c r="B118" s="695" t="s">
        <v>1341</v>
      </c>
      <c r="C118" s="596">
        <v>11</v>
      </c>
      <c r="D118" s="596">
        <v>9</v>
      </c>
      <c r="E118" s="595">
        <f t="shared" si="2"/>
        <v>81.81818181818181</v>
      </c>
    </row>
    <row r="119" spans="1:5" ht="25.5">
      <c r="A119" s="693" t="s">
        <v>1342</v>
      </c>
      <c r="B119" s="695" t="s">
        <v>1343</v>
      </c>
      <c r="C119" s="596"/>
      <c r="D119" s="596"/>
      <c r="E119" s="595" t="e">
        <f t="shared" si="2"/>
        <v>#DIV/0!</v>
      </c>
    </row>
    <row r="120" spans="1:5" ht="25.5">
      <c r="A120" s="693" t="s">
        <v>1344</v>
      </c>
      <c r="B120" s="695" t="s">
        <v>1345</v>
      </c>
      <c r="C120" s="596">
        <v>3</v>
      </c>
      <c r="D120" s="596">
        <v>2</v>
      </c>
      <c r="E120" s="595">
        <f t="shared" si="2"/>
        <v>66.66666666666667</v>
      </c>
    </row>
    <row r="121" spans="1:5" ht="12.75">
      <c r="A121" s="693" t="s">
        <v>1346</v>
      </c>
      <c r="B121" s="695" t="s">
        <v>1347</v>
      </c>
      <c r="C121" s="596">
        <v>2</v>
      </c>
      <c r="D121" s="596">
        <v>2</v>
      </c>
      <c r="E121" s="595">
        <f t="shared" si="2"/>
        <v>100</v>
      </c>
    </row>
    <row r="122" spans="1:5" ht="12.75">
      <c r="A122" s="693" t="s">
        <v>1348</v>
      </c>
      <c r="B122" s="695" t="s">
        <v>1349</v>
      </c>
      <c r="C122" s="596"/>
      <c r="D122" s="596"/>
      <c r="E122" s="595" t="e">
        <f t="shared" si="2"/>
        <v>#DIV/0!</v>
      </c>
    </row>
    <row r="123" spans="1:5" ht="25.5">
      <c r="A123" s="693" t="s">
        <v>1350</v>
      </c>
      <c r="B123" s="695" t="s">
        <v>1351</v>
      </c>
      <c r="C123" s="596">
        <v>4</v>
      </c>
      <c r="D123" s="596">
        <v>3</v>
      </c>
      <c r="E123" s="595">
        <f t="shared" si="2"/>
        <v>75</v>
      </c>
    </row>
    <row r="124" spans="1:5" ht="25.5">
      <c r="A124" s="693">
        <v>2401057</v>
      </c>
      <c r="B124" s="695" t="s">
        <v>1352</v>
      </c>
      <c r="C124" s="596"/>
      <c r="D124" s="596"/>
      <c r="E124" s="595" t="e">
        <f t="shared" si="2"/>
        <v>#DIV/0!</v>
      </c>
    </row>
    <row r="125" spans="1:5" ht="12.75">
      <c r="A125" s="693" t="s">
        <v>1353</v>
      </c>
      <c r="B125" s="695" t="s">
        <v>1354</v>
      </c>
      <c r="C125" s="596"/>
      <c r="D125" s="596"/>
      <c r="E125" s="595" t="e">
        <f t="shared" si="2"/>
        <v>#DIV/0!</v>
      </c>
    </row>
    <row r="126" spans="1:5" ht="25.5">
      <c r="A126" s="715">
        <v>2401297</v>
      </c>
      <c r="B126" s="717" t="s">
        <v>1757</v>
      </c>
      <c r="C126" s="713"/>
      <c r="D126" s="713"/>
      <c r="E126" s="595" t="e">
        <f t="shared" si="2"/>
        <v>#DIV/0!</v>
      </c>
    </row>
    <row r="127" spans="1:5" ht="25.5">
      <c r="A127" s="715">
        <v>2401305</v>
      </c>
      <c r="B127" s="717" t="s">
        <v>1758</v>
      </c>
      <c r="C127" s="713"/>
      <c r="D127" s="713"/>
      <c r="E127" s="595" t="e">
        <f t="shared" si="2"/>
        <v>#DIV/0!</v>
      </c>
    </row>
    <row r="128" spans="1:5" ht="51">
      <c r="A128" s="688"/>
      <c r="B128" s="707" t="s">
        <v>1355</v>
      </c>
      <c r="C128" s="700">
        <f>C129+C130</f>
        <v>37</v>
      </c>
      <c r="D128" s="700">
        <f>D129+D130</f>
        <v>29</v>
      </c>
      <c r="E128" s="595">
        <f t="shared" si="2"/>
        <v>78.37837837837837</v>
      </c>
    </row>
    <row r="129" spans="1:5" ht="25.5">
      <c r="A129" s="693" t="s">
        <v>1356</v>
      </c>
      <c r="B129" s="692" t="s">
        <v>1357</v>
      </c>
      <c r="C129" s="596">
        <v>14</v>
      </c>
      <c r="D129" s="596">
        <v>11</v>
      </c>
      <c r="E129" s="595">
        <f t="shared" si="2"/>
        <v>78.57142857142857</v>
      </c>
    </row>
    <row r="130" spans="1:5" ht="25.5">
      <c r="A130" s="693" t="s">
        <v>1358</v>
      </c>
      <c r="B130" s="692" t="s">
        <v>1359</v>
      </c>
      <c r="C130" s="596">
        <v>23</v>
      </c>
      <c r="D130" s="596">
        <v>18</v>
      </c>
      <c r="E130" s="595">
        <f t="shared" si="2"/>
        <v>78.26086956521739</v>
      </c>
    </row>
    <row r="131" spans="1:5" ht="12.75">
      <c r="A131" s="688"/>
      <c r="B131" s="707" t="s">
        <v>1360</v>
      </c>
      <c r="C131" s="690">
        <f>SUM(C132:C138)</f>
        <v>101</v>
      </c>
      <c r="D131" s="690">
        <f>SUM(D132:D138)</f>
        <v>81</v>
      </c>
      <c r="E131" s="595">
        <f t="shared" si="2"/>
        <v>80.1980198019802</v>
      </c>
    </row>
    <row r="132" spans="1:5" ht="12.75">
      <c r="A132" s="693" t="s">
        <v>1361</v>
      </c>
      <c r="B132" s="695" t="s">
        <v>1362</v>
      </c>
      <c r="C132" s="596">
        <v>25</v>
      </c>
      <c r="D132" s="596">
        <v>20</v>
      </c>
      <c r="E132" s="595">
        <f t="shared" si="2"/>
        <v>80</v>
      </c>
    </row>
    <row r="133" spans="1:5" ht="12.75">
      <c r="A133" s="693" t="s">
        <v>1363</v>
      </c>
      <c r="B133" s="695" t="s">
        <v>1364</v>
      </c>
      <c r="C133" s="596">
        <v>76</v>
      </c>
      <c r="D133" s="596">
        <v>61</v>
      </c>
      <c r="E133" s="595">
        <f t="shared" si="2"/>
        <v>80.26315789473684</v>
      </c>
    </row>
    <row r="134" spans="1:5" ht="12.75">
      <c r="A134" s="693" t="s">
        <v>1365</v>
      </c>
      <c r="B134" s="695" t="s">
        <v>1366</v>
      </c>
      <c r="C134" s="596"/>
      <c r="D134" s="596"/>
      <c r="E134" s="595" t="e">
        <f t="shared" si="2"/>
        <v>#DIV/0!</v>
      </c>
    </row>
    <row r="135" spans="1:5" ht="12.75">
      <c r="A135" s="693" t="s">
        <v>1367</v>
      </c>
      <c r="B135" s="695" t="s">
        <v>1368</v>
      </c>
      <c r="C135" s="596"/>
      <c r="D135" s="596"/>
      <c r="E135" s="595" t="e">
        <f t="shared" si="2"/>
        <v>#DIV/0!</v>
      </c>
    </row>
    <row r="136" spans="1:5" ht="12.75">
      <c r="A136" s="693" t="s">
        <v>1369</v>
      </c>
      <c r="B136" s="695" t="s">
        <v>1370</v>
      </c>
      <c r="C136" s="596"/>
      <c r="D136" s="596"/>
      <c r="E136" s="595" t="e">
        <f t="shared" si="2"/>
        <v>#DIV/0!</v>
      </c>
    </row>
    <row r="137" spans="1:5" ht="25.5">
      <c r="A137" s="693" t="s">
        <v>1371</v>
      </c>
      <c r="B137" s="695" t="s">
        <v>1372</v>
      </c>
      <c r="C137" s="596"/>
      <c r="D137" s="596"/>
      <c r="E137" s="595" t="e">
        <f t="shared" si="2"/>
        <v>#DIV/0!</v>
      </c>
    </row>
    <row r="138" spans="1:5" ht="12.75">
      <c r="A138" s="693" t="s">
        <v>1373</v>
      </c>
      <c r="B138" s="695" t="s">
        <v>1374</v>
      </c>
      <c r="C138" s="596"/>
      <c r="D138" s="596"/>
      <c r="E138" s="595" t="e">
        <f t="shared" si="2"/>
        <v>#DIV/0!</v>
      </c>
    </row>
    <row r="139" spans="1:5" ht="12.75">
      <c r="A139" s="688"/>
      <c r="B139" s="707" t="s">
        <v>1759</v>
      </c>
      <c r="C139" s="690">
        <f>SUM(C140:C159)</f>
        <v>0</v>
      </c>
      <c r="D139" s="690">
        <f>SUM(D140:D159)</f>
        <v>0</v>
      </c>
      <c r="E139" s="595" t="e">
        <f t="shared" si="2"/>
        <v>#DIV/0!</v>
      </c>
    </row>
    <row r="140" spans="1:5" ht="25.5">
      <c r="A140" s="715">
        <v>2400992</v>
      </c>
      <c r="B140" s="716" t="s">
        <v>1760</v>
      </c>
      <c r="C140" s="713"/>
      <c r="D140" s="713"/>
      <c r="E140" s="595" t="e">
        <f t="shared" si="2"/>
        <v>#DIV/0!</v>
      </c>
    </row>
    <row r="141" spans="1:5" ht="12.75">
      <c r="A141" s="715">
        <v>2401065</v>
      </c>
      <c r="B141" s="716" t="s">
        <v>1761</v>
      </c>
      <c r="C141" s="713"/>
      <c r="D141" s="713"/>
      <c r="E141" s="595" t="e">
        <f t="shared" si="2"/>
        <v>#DIV/0!</v>
      </c>
    </row>
    <row r="142" spans="1:5" ht="38.25">
      <c r="A142" s="715">
        <v>2401073</v>
      </c>
      <c r="B142" s="716" t="s">
        <v>1762</v>
      </c>
      <c r="C142" s="713"/>
      <c r="D142" s="713"/>
      <c r="E142" s="595" t="e">
        <f t="shared" si="2"/>
        <v>#DIV/0!</v>
      </c>
    </row>
    <row r="143" spans="1:5" ht="25.5">
      <c r="A143" s="715">
        <v>2401274</v>
      </c>
      <c r="B143" s="716" t="s">
        <v>1763</v>
      </c>
      <c r="C143" s="713"/>
      <c r="D143" s="713"/>
      <c r="E143" s="595" t="e">
        <f t="shared" si="2"/>
        <v>#DIV/0!</v>
      </c>
    </row>
    <row r="144" spans="1:5" ht="25.5">
      <c r="A144" s="715">
        <v>2401289</v>
      </c>
      <c r="B144" s="716" t="s">
        <v>1764</v>
      </c>
      <c r="C144" s="713"/>
      <c r="D144" s="713"/>
      <c r="E144" s="595" t="e">
        <f t="shared" si="2"/>
        <v>#DIV/0!</v>
      </c>
    </row>
    <row r="145" spans="1:5" ht="25.5">
      <c r="A145" s="715">
        <v>2401321</v>
      </c>
      <c r="B145" s="717" t="s">
        <v>1765</v>
      </c>
      <c r="C145" s="713"/>
      <c r="D145" s="713"/>
      <c r="E145" s="595" t="e">
        <f t="shared" si="2"/>
        <v>#DIV/0!</v>
      </c>
    </row>
    <row r="146" spans="1:5" ht="25.5">
      <c r="A146" s="715">
        <v>2401347</v>
      </c>
      <c r="B146" s="717" t="s">
        <v>1766</v>
      </c>
      <c r="C146" s="713"/>
      <c r="D146" s="713"/>
      <c r="E146" s="595" t="e">
        <f t="shared" si="2"/>
        <v>#DIV/0!</v>
      </c>
    </row>
    <row r="147" spans="1:5" ht="25.5">
      <c r="A147" s="715">
        <v>2401487</v>
      </c>
      <c r="B147" s="716" t="s">
        <v>1767</v>
      </c>
      <c r="C147" s="713"/>
      <c r="D147" s="713"/>
      <c r="E147" s="595" t="e">
        <f t="shared" si="2"/>
        <v>#DIV/0!</v>
      </c>
    </row>
    <row r="148" spans="1:5" ht="12.75">
      <c r="A148" s="711">
        <v>2401545</v>
      </c>
      <c r="B148" s="715" t="s">
        <v>1768</v>
      </c>
      <c r="C148" s="713"/>
      <c r="D148" s="713"/>
      <c r="E148" s="595" t="e">
        <f t="shared" si="2"/>
        <v>#DIV/0!</v>
      </c>
    </row>
    <row r="149" spans="1:5" ht="38.25">
      <c r="A149" s="711">
        <v>2401552</v>
      </c>
      <c r="B149" s="712" t="s">
        <v>1769</v>
      </c>
      <c r="C149" s="713"/>
      <c r="D149" s="713"/>
      <c r="E149" s="595" t="e">
        <f t="shared" si="2"/>
        <v>#DIV/0!</v>
      </c>
    </row>
    <row r="150" spans="1:5" ht="38.25">
      <c r="A150" s="711">
        <v>2401560</v>
      </c>
      <c r="B150" s="712" t="s">
        <v>1770</v>
      </c>
      <c r="C150" s="713"/>
      <c r="D150" s="713"/>
      <c r="E150" s="595" t="e">
        <f t="shared" si="2"/>
        <v>#DIV/0!</v>
      </c>
    </row>
    <row r="151" spans="1:5" ht="12.75">
      <c r="A151" s="711">
        <v>2401578</v>
      </c>
      <c r="B151" s="712" t="s">
        <v>1771</v>
      </c>
      <c r="C151" s="713"/>
      <c r="D151" s="713"/>
      <c r="E151" s="595" t="e">
        <f aca="true" t="shared" si="3" ref="E151:E160">+D151*100/C151</f>
        <v>#DIV/0!</v>
      </c>
    </row>
    <row r="152" spans="1:5" ht="12.75">
      <c r="A152" s="711">
        <v>2401586</v>
      </c>
      <c r="B152" s="712" t="s">
        <v>1772</v>
      </c>
      <c r="C152" s="713"/>
      <c r="D152" s="713"/>
      <c r="E152" s="595" t="e">
        <f t="shared" si="3"/>
        <v>#DIV/0!</v>
      </c>
    </row>
    <row r="153" spans="1:5" ht="12.75">
      <c r="A153" s="711">
        <v>2401594</v>
      </c>
      <c r="B153" s="712" t="s">
        <v>1773</v>
      </c>
      <c r="C153" s="713"/>
      <c r="D153" s="713"/>
      <c r="E153" s="595" t="e">
        <f t="shared" si="3"/>
        <v>#DIV/0!</v>
      </c>
    </row>
    <row r="154" spans="1:5" ht="25.5">
      <c r="A154" s="711">
        <v>2401602</v>
      </c>
      <c r="B154" s="712" t="s">
        <v>1774</v>
      </c>
      <c r="C154" s="713"/>
      <c r="D154" s="713"/>
      <c r="E154" s="595" t="e">
        <f t="shared" si="3"/>
        <v>#DIV/0!</v>
      </c>
    </row>
    <row r="155" spans="1:5" ht="25.5">
      <c r="A155" s="711">
        <v>2401610</v>
      </c>
      <c r="B155" s="712" t="s">
        <v>1775</v>
      </c>
      <c r="C155" s="713"/>
      <c r="D155" s="713"/>
      <c r="E155" s="595" t="e">
        <f t="shared" si="3"/>
        <v>#DIV/0!</v>
      </c>
    </row>
    <row r="156" spans="1:5" ht="12.75">
      <c r="A156" s="711">
        <v>2401628</v>
      </c>
      <c r="B156" s="712" t="s">
        <v>1776</v>
      </c>
      <c r="C156" s="713"/>
      <c r="D156" s="713"/>
      <c r="E156" s="595" t="e">
        <f t="shared" si="3"/>
        <v>#DIV/0!</v>
      </c>
    </row>
    <row r="157" spans="1:5" ht="25.5">
      <c r="A157" s="711">
        <v>2401636</v>
      </c>
      <c r="B157" s="712" t="s">
        <v>1777</v>
      </c>
      <c r="C157" s="713"/>
      <c r="D157" s="713"/>
      <c r="E157" s="595" t="e">
        <f t="shared" si="3"/>
        <v>#DIV/0!</v>
      </c>
    </row>
    <row r="158" spans="1:5" ht="25.5">
      <c r="A158" s="711">
        <v>2401644</v>
      </c>
      <c r="B158" s="712" t="s">
        <v>1778</v>
      </c>
      <c r="C158" s="713"/>
      <c r="D158" s="713"/>
      <c r="E158" s="595" t="e">
        <f t="shared" si="3"/>
        <v>#DIV/0!</v>
      </c>
    </row>
    <row r="159" spans="1:5" ht="12.75">
      <c r="A159" s="711">
        <v>2401677</v>
      </c>
      <c r="B159" s="712" t="s">
        <v>1779</v>
      </c>
      <c r="C159" s="713"/>
      <c r="D159" s="713"/>
      <c r="E159" s="595" t="e">
        <f t="shared" si="3"/>
        <v>#DIV/0!</v>
      </c>
    </row>
    <row r="160" spans="1:5" ht="12.75">
      <c r="A160" s="718"/>
      <c r="B160" s="719" t="s">
        <v>1040</v>
      </c>
      <c r="C160" s="720">
        <f>C4+C26</f>
        <v>16752</v>
      </c>
      <c r="D160" s="720">
        <f>D4+D26</f>
        <v>14302</v>
      </c>
      <c r="E160" s="595">
        <f t="shared" si="3"/>
        <v>85.3748806112703</v>
      </c>
    </row>
    <row r="161" spans="1:5" ht="12.75">
      <c r="A161" s="529"/>
      <c r="B161" s="529"/>
      <c r="C161" s="529"/>
      <c r="D161" s="529"/>
      <c r="E161" s="529"/>
    </row>
    <row r="162" spans="1:5" ht="12.75">
      <c r="A162" s="529"/>
      <c r="B162" s="529"/>
      <c r="C162" s="529"/>
      <c r="D162" s="529"/>
      <c r="E162" s="529"/>
    </row>
    <row r="163" spans="1:5" ht="12.75">
      <c r="A163" s="529"/>
      <c r="B163" s="529"/>
      <c r="C163" s="529"/>
      <c r="D163" s="529"/>
      <c r="E163" s="529"/>
    </row>
    <row r="164" spans="1:5" ht="12.75">
      <c r="A164" s="529"/>
      <c r="B164" s="531" t="s">
        <v>1036</v>
      </c>
      <c r="C164" s="532">
        <f>+C165+C166+C167</f>
        <v>6026</v>
      </c>
      <c r="D164" s="532">
        <f>+D165+D166+D167</f>
        <v>5727</v>
      </c>
      <c r="E164" s="149">
        <f>+D164*100/C164</f>
        <v>95.0381679389313</v>
      </c>
    </row>
    <row r="165" spans="1:5" ht="12.75">
      <c r="A165" s="529"/>
      <c r="B165" s="533" t="s">
        <v>1037</v>
      </c>
      <c r="C165" s="532">
        <f>C5</f>
        <v>3381</v>
      </c>
      <c r="D165" s="532">
        <f>D5</f>
        <v>3381</v>
      </c>
      <c r="E165" s="149">
        <f>+D165*100/C165</f>
        <v>100</v>
      </c>
    </row>
    <row r="166" spans="1:5" ht="12.75">
      <c r="A166" s="529"/>
      <c r="B166" s="531" t="s">
        <v>1041</v>
      </c>
      <c r="C166" s="532">
        <f>C12+C14+C17</f>
        <v>1536</v>
      </c>
      <c r="D166" s="532">
        <f>D12+D14+D17</f>
        <v>1459</v>
      </c>
      <c r="E166" s="149">
        <f>+D166*100/C166</f>
        <v>94.98697916666667</v>
      </c>
    </row>
    <row r="167" spans="1:5" ht="12.75">
      <c r="A167" s="529"/>
      <c r="B167" s="533" t="s">
        <v>1042</v>
      </c>
      <c r="C167" s="532">
        <f>C19</f>
        <v>1109</v>
      </c>
      <c r="D167" s="532">
        <f>D19</f>
        <v>887</v>
      </c>
      <c r="E167" s="149">
        <f>+D167*100/C167</f>
        <v>79.9819657348963</v>
      </c>
    </row>
    <row r="168" spans="1:5" ht="12.75">
      <c r="A168" s="529"/>
      <c r="B168" s="534"/>
      <c r="C168" s="534"/>
      <c r="D168" s="534"/>
      <c r="E168" s="349"/>
    </row>
    <row r="169" spans="1:5" ht="12.75">
      <c r="A169" s="529"/>
      <c r="B169" s="531" t="s">
        <v>1043</v>
      </c>
      <c r="C169" s="532">
        <f>+C170+C171</f>
        <v>10726</v>
      </c>
      <c r="D169" s="532">
        <f>+D170+D171</f>
        <v>8575</v>
      </c>
      <c r="E169" s="149">
        <f>+D169*100/C169</f>
        <v>79.94592578780534</v>
      </c>
    </row>
    <row r="170" spans="1:5" ht="12.75">
      <c r="A170" s="529"/>
      <c r="B170" s="531" t="s">
        <v>1037</v>
      </c>
      <c r="C170" s="535">
        <f>C27</f>
        <v>1367</v>
      </c>
      <c r="D170" s="535">
        <f>D27</f>
        <v>1093</v>
      </c>
      <c r="E170" s="149">
        <f>+D170*100/C170</f>
        <v>79.95610826627652</v>
      </c>
    </row>
    <row r="171" spans="1:5" ht="12.75">
      <c r="A171" s="529"/>
      <c r="B171" s="531" t="s">
        <v>1041</v>
      </c>
      <c r="C171" s="721">
        <f>C32+C34+C65+C74+C79+C104+C109+C128+C131+C139</f>
        <v>9359</v>
      </c>
      <c r="D171" s="721">
        <f>D32+D34+D65+D74+D79+D104+D109+D128+D131+D139</f>
        <v>7482</v>
      </c>
      <c r="E171" s="149">
        <f>+D171*100/C171</f>
        <v>79.94443850838765</v>
      </c>
    </row>
    <row r="172" spans="1:5" ht="12.75">
      <c r="A172" s="529"/>
      <c r="B172" s="349"/>
      <c r="C172" s="529"/>
      <c r="D172" s="529"/>
      <c r="E172" s="529"/>
    </row>
    <row r="173" spans="1:5" ht="12.75">
      <c r="A173" s="529"/>
      <c r="B173" s="349"/>
      <c r="C173" s="529"/>
      <c r="D173" s="529"/>
      <c r="E173" s="529"/>
    </row>
    <row r="174" spans="1:5" ht="12.75">
      <c r="A174" s="529"/>
      <c r="B174" s="349"/>
      <c r="C174" s="529">
        <f>+C164+C169</f>
        <v>16752</v>
      </c>
      <c r="D174" s="529">
        <f>+D164+D169</f>
        <v>14302</v>
      </c>
      <c r="E174" s="149">
        <f>+D174*100/C174</f>
        <v>85.3748806112703</v>
      </c>
    </row>
    <row r="175" spans="1:5" ht="12.75">
      <c r="A175" s="529"/>
      <c r="B175" s="529"/>
      <c r="C175" s="529"/>
      <c r="D175" s="529"/>
      <c r="E175" s="529"/>
    </row>
    <row r="176" spans="1:5" ht="12.75">
      <c r="A176" s="529"/>
      <c r="B176" s="194" t="s">
        <v>283</v>
      </c>
      <c r="C176" s="194">
        <v>2716</v>
      </c>
      <c r="D176" s="194">
        <v>2173</v>
      </c>
      <c r="E176" s="194"/>
    </row>
    <row r="177" spans="1:5" ht="12.75">
      <c r="A177" s="529"/>
      <c r="B177" s="194"/>
      <c r="C177" s="194"/>
      <c r="D177" s="194"/>
      <c r="E177" s="194"/>
    </row>
    <row r="178" spans="1:5" ht="12.75">
      <c r="A178" s="529"/>
      <c r="B178" s="194" t="s">
        <v>284</v>
      </c>
      <c r="C178" s="194">
        <f>+C174+C176</f>
        <v>19468</v>
      </c>
      <c r="D178" s="194">
        <f>+D174+D176</f>
        <v>16475</v>
      </c>
      <c r="E178" s="328">
        <f>+D178*100/C178</f>
        <v>84.6260530100678</v>
      </c>
    </row>
  </sheetData>
  <sheetProtection/>
  <mergeCells count="1">
    <mergeCell ref="A1:B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140625" style="134" customWidth="1"/>
    <col min="2" max="2" width="9.140625" style="197" customWidth="1"/>
    <col min="3" max="3" width="49.140625" style="134" customWidth="1"/>
    <col min="4" max="4" width="9.28125" style="134" customWidth="1"/>
    <col min="5" max="5" width="10.421875" style="134" customWidth="1"/>
    <col min="6" max="9" width="9.140625" style="134" customWidth="1"/>
    <col min="10" max="10" width="10.28125" style="134" customWidth="1"/>
    <col min="11" max="16384" width="9.140625" style="134" customWidth="1"/>
  </cols>
  <sheetData>
    <row r="1" spans="1:4" ht="12.75">
      <c r="A1" s="536" t="s">
        <v>1044</v>
      </c>
      <c r="B1" s="537"/>
      <c r="C1" s="538"/>
      <c r="D1" s="134" t="s">
        <v>84</v>
      </c>
    </row>
    <row r="2" spans="1:5" ht="12.75">
      <c r="A2" s="225"/>
      <c r="B2" s="264"/>
      <c r="C2" s="137"/>
      <c r="E2" s="140" t="s">
        <v>1045</v>
      </c>
    </row>
    <row r="3" spans="1:6" ht="25.5" customHeight="1">
      <c r="A3" s="141" t="s">
        <v>209</v>
      </c>
      <c r="B3" s="142" t="s">
        <v>210</v>
      </c>
      <c r="C3" s="150" t="s">
        <v>211</v>
      </c>
      <c r="D3" s="144" t="s">
        <v>212</v>
      </c>
      <c r="E3" s="143" t="s">
        <v>1738</v>
      </c>
      <c r="F3" s="141" t="s">
        <v>213</v>
      </c>
    </row>
    <row r="4" spans="1:6" ht="12.75">
      <c r="A4" s="265"/>
      <c r="B4" s="266"/>
      <c r="C4" s="226" t="s">
        <v>911</v>
      </c>
      <c r="D4" s="254">
        <f>D5+D6+D7</f>
        <v>0</v>
      </c>
      <c r="E4" s="254">
        <f>E5+E6+E7</f>
        <v>0</v>
      </c>
      <c r="F4" s="149" t="e">
        <f>+E4*100/D4</f>
        <v>#DIV/0!</v>
      </c>
    </row>
    <row r="5" spans="1:6" ht="38.25">
      <c r="A5" s="150">
        <v>1100032</v>
      </c>
      <c r="B5" s="231"/>
      <c r="C5" s="151" t="s">
        <v>328</v>
      </c>
      <c r="D5" s="163"/>
      <c r="E5" s="163"/>
      <c r="F5" s="149" t="e">
        <f>+E5*100/D5</f>
        <v>#DIV/0!</v>
      </c>
    </row>
    <row r="6" spans="1:6" ht="38.25">
      <c r="A6" s="150">
        <v>1100033</v>
      </c>
      <c r="B6" s="231"/>
      <c r="C6" s="151" t="s">
        <v>329</v>
      </c>
      <c r="D6" s="163"/>
      <c r="E6" s="163"/>
      <c r="F6" s="149" t="e">
        <f>+E6*100/D6</f>
        <v>#DIV/0!</v>
      </c>
    </row>
    <row r="7" spans="1:6" ht="51">
      <c r="A7" s="150">
        <v>1100034</v>
      </c>
      <c r="B7" s="231"/>
      <c r="C7" s="151" t="s">
        <v>330</v>
      </c>
      <c r="D7" s="163"/>
      <c r="E7" s="163"/>
      <c r="F7" s="149" t="e">
        <f>+E7*100/D7</f>
        <v>#DIV/0!</v>
      </c>
    </row>
    <row r="9" spans="1:5" ht="12.75">
      <c r="A9" s="767" t="s">
        <v>1046</v>
      </c>
      <c r="B9" s="767"/>
      <c r="C9" s="767"/>
      <c r="D9" s="767"/>
      <c r="E9" s="767"/>
    </row>
  </sheetData>
  <sheetProtection selectLockedCells="1" selectUnlockedCells="1"/>
  <mergeCells count="1">
    <mergeCell ref="A9:E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9">
      <selection activeCell="G48" sqref="G48"/>
    </sheetView>
  </sheetViews>
  <sheetFormatPr defaultColWidth="11.57421875" defaultRowHeight="12.75"/>
  <cols>
    <col min="1" max="4" width="11.57421875" style="352" customWidth="1"/>
    <col min="5" max="7" width="15.7109375" style="352" customWidth="1"/>
    <col min="8" max="16384" width="11.57421875" style="352" customWidth="1"/>
  </cols>
  <sheetData>
    <row r="1" spans="1:10" ht="67.5" customHeight="1">
      <c r="A1" s="768" t="s">
        <v>1739</v>
      </c>
      <c r="B1" s="768"/>
      <c r="C1" s="768"/>
      <c r="D1" s="768"/>
      <c r="E1" s="768"/>
      <c r="F1" s="768"/>
      <c r="G1" s="768"/>
      <c r="H1" s="539"/>
      <c r="I1" s="539"/>
      <c r="J1" s="540"/>
    </row>
    <row r="2" spans="1:9" ht="33.75" customHeight="1">
      <c r="A2" s="769" t="s">
        <v>1047</v>
      </c>
      <c r="B2" s="769"/>
      <c r="C2" s="769"/>
      <c r="D2" s="769"/>
      <c r="E2" s="144" t="s">
        <v>212</v>
      </c>
      <c r="F2" s="143" t="s">
        <v>1738</v>
      </c>
      <c r="G2" s="541" t="s">
        <v>1048</v>
      </c>
      <c r="H2" s="542"/>
      <c r="I2" s="543"/>
    </row>
    <row r="3" spans="1:10" ht="18" customHeight="1">
      <c r="A3" s="770" t="s">
        <v>275</v>
      </c>
      <c r="B3" s="770"/>
      <c r="C3" s="770"/>
      <c r="D3" s="770"/>
      <c r="E3" s="545">
        <f>ПРЕДШКОЛСКА!D56+РАЗВОЈНО!D35+ШКОЛСКА!D62+'САВ. ЗА МЛАДЕ'!D24+ЖЕНЕ!D66+ОДРАСЛИ!D63+'ПРЕВЕНТИВНИ ЦЕНТАР'!D27</f>
        <v>27222</v>
      </c>
      <c r="F3" s="545">
        <f>ПРЕДШКОЛСКА!E56+РАЗВОЈНО!E35+ШКОЛСКА!E62+'САВ. ЗА МЛАДЕ'!E24+ЖЕНЕ!E66+ОДРАСЛИ!E63+'ПРЕВЕНТИВНИ ЦЕНТАР'!E27</f>
        <v>26752</v>
      </c>
      <c r="G3" s="546">
        <f>F3*100/E3</f>
        <v>98.2734552935126</v>
      </c>
      <c r="H3" s="545"/>
      <c r="I3" s="546"/>
      <c r="J3" s="547"/>
    </row>
    <row r="4" spans="1:10" ht="18" customHeight="1">
      <c r="A4" s="771" t="s">
        <v>276</v>
      </c>
      <c r="B4" s="771"/>
      <c r="C4" s="771"/>
      <c r="D4" s="771"/>
      <c r="E4" s="545">
        <f>ПРЕДШКОЛСКА!D57+ШКОЛСКА!D63+ЖЕНЕ!D67+ОДРАСЛИ!D64</f>
        <v>209678</v>
      </c>
      <c r="F4" s="545">
        <f>ПРЕДШКОЛСКА!E57+ШКОЛСКА!E63+ЖЕНЕ!E67+ОДРАСЛИ!E64</f>
        <v>184741</v>
      </c>
      <c r="G4" s="546">
        <f>F4*100/E4</f>
        <v>88.10700216522477</v>
      </c>
      <c r="H4" s="545"/>
      <c r="I4" s="546"/>
      <c r="J4" s="547"/>
    </row>
    <row r="5" spans="1:10" ht="18" customHeight="1">
      <c r="A5" s="771" t="s">
        <v>246</v>
      </c>
      <c r="B5" s="771"/>
      <c r="C5" s="771"/>
      <c r="D5" s="771"/>
      <c r="E5" s="545">
        <f>ПРЕДШКОЛСКА!D58+ШКОЛСКА!D64+ЖЕНЕ!D68+ОДРАСЛИ!D65+'ПРЕВЕНТИВНИ ЦЕНТАР'!D28</f>
        <v>181791</v>
      </c>
      <c r="F5" s="545">
        <f>ПРЕДШКОЛСКА!E58+ШКОЛСКА!E64+ЖЕНЕ!E68+ОДРАСЛИ!E65+'ПРЕВЕНТИВНИ ЦЕНТАР'!E28</f>
        <v>162191</v>
      </c>
      <c r="G5" s="546">
        <f>F5*100/E5</f>
        <v>89.21838814902829</v>
      </c>
      <c r="H5" s="545"/>
      <c r="I5" s="546"/>
      <c r="J5" s="547"/>
    </row>
    <row r="6" spans="1:10" ht="18" customHeight="1">
      <c r="A6" s="772" t="s">
        <v>263</v>
      </c>
      <c r="B6" s="772"/>
      <c r="C6" s="772"/>
      <c r="D6" s="772"/>
      <c r="E6" s="545">
        <f>ПРЕДШКОЛСКА!D59+РАЗВОЈНО!D36+ШКОЛСКА!D65+'САВ. ЗА МЛАДЕ'!D23+ЖЕНЕ!D69+ОДРАСЛИ!D66+'ПРЕВЕНТИВНИ ЦЕНТАР'!D29</f>
        <v>20277</v>
      </c>
      <c r="F6" s="545">
        <f>ПРЕДШКОЛСКА!E59+РАЗВОЈНО!E36+ШКОЛСКА!E65+'САВ. ЗА МЛАДЕ'!E23+ЖЕНЕ!E69+ОДРАСЛИ!E66+'ПРЕВЕНТИВНИ ЦЕНТАР'!E29</f>
        <v>18027</v>
      </c>
      <c r="G6" s="546">
        <f>F6*100/E6</f>
        <v>88.90368397691967</v>
      </c>
      <c r="H6" s="545"/>
      <c r="I6" s="546"/>
      <c r="J6" s="547"/>
    </row>
    <row r="7" spans="1:10" ht="19.5" customHeight="1">
      <c r="A7" s="773" t="s">
        <v>1049</v>
      </c>
      <c r="B7" s="773"/>
      <c r="C7" s="773"/>
      <c r="D7" s="773"/>
      <c r="E7" s="548"/>
      <c r="F7" s="548"/>
      <c r="G7" s="544"/>
      <c r="H7" s="544"/>
      <c r="I7" s="544"/>
      <c r="J7" s="544"/>
    </row>
    <row r="8" spans="1:10" ht="19.5" customHeight="1">
      <c r="A8" s="774" t="s">
        <v>555</v>
      </c>
      <c r="B8" s="774"/>
      <c r="C8" s="774"/>
      <c r="E8" s="545"/>
      <c r="F8" s="545"/>
      <c r="G8" s="546"/>
      <c r="H8" s="545"/>
      <c r="I8" s="546"/>
      <c r="J8" s="547"/>
    </row>
    <row r="9" spans="1:10" ht="33" customHeight="1">
      <c r="A9" s="775" t="s">
        <v>1050</v>
      </c>
      <c r="B9" s="775"/>
      <c r="C9" s="775"/>
      <c r="D9" s="775"/>
      <c r="E9" s="545">
        <f>+'КУЋНО ДЗ'!D39+ХИТНА!D40+ИНТЕРНА!D32+ПНЕУМО!D19+ОФТАЛМОЛОГИЈА!D27+ФИЗИКАЛНА!D40+ОРЛ!D25+ПСИХИЈАТРИЈА!D21+ДЕРМАТОЛОГИЈА!D18+'СПОРТСКА МЕДИЦИНА'!D4</f>
        <v>61170</v>
      </c>
      <c r="F9" s="545">
        <f>+'КУЋНО ДЗ'!E39+ХИТНА!E40+ИНТЕРНА!E32+ПНЕУМО!E19+ОФТАЛМОЛОГИЈА!E27+ФИЗИКАЛНА!E40+ОРЛ!E25+ПСИХИЈАТРИЈА!E21+ДЕРМАТОЛОГИЈА!E18+'СПОРТСКА МЕДИЦИНА'!E4</f>
        <v>46670</v>
      </c>
      <c r="G9" s="546">
        <f>F9*100/E9</f>
        <v>76.29556972372077</v>
      </c>
      <c r="H9" s="547"/>
      <c r="I9" s="546"/>
      <c r="J9" s="547"/>
    </row>
    <row r="10" spans="1:10" ht="18" customHeight="1">
      <c r="A10" s="774" t="s">
        <v>1051</v>
      </c>
      <c r="B10" s="774"/>
      <c r="C10" s="774"/>
      <c r="E10" s="545"/>
      <c r="F10" s="545"/>
      <c r="G10" s="546"/>
      <c r="H10" s="545"/>
      <c r="I10" s="546"/>
      <c r="J10" s="547"/>
    </row>
    <row r="11" spans="1:10" ht="33" customHeight="1">
      <c r="A11" s="776" t="s">
        <v>1052</v>
      </c>
      <c r="B11" s="776"/>
      <c r="C11" s="776"/>
      <c r="D11" s="776"/>
      <c r="E11" s="545">
        <f>+'КУЋНО ДЗ'!D40+ХИТНА!D41+ИНТЕРНА!D33+ПНЕУМО!D20+ОФТАЛМОЛОГИЈА!D28+ОРЛ!D26+ПСИХИЈАТРИЈА!D22+ДЕРМАТОЛОГИЈА!D19</f>
        <v>77978</v>
      </c>
      <c r="F11" s="545">
        <f>+'КУЋНО ДЗ'!E40+ХИТНА!E41+ИНТЕРНА!E33+ПНЕУМО!E20+ОФТАЛМОЛОГИЈА!E28+ОРЛ!E26+ПСИХИЈАТРИЈА!E22+ДЕРМАТОЛОГИЈА!E19</f>
        <v>59327</v>
      </c>
      <c r="G11" s="546">
        <f aca="true" t="shared" si="0" ref="G11:G20">F11*100/E11</f>
        <v>76.08171535561313</v>
      </c>
      <c r="H11" s="547"/>
      <c r="I11" s="546"/>
      <c r="J11" s="547"/>
    </row>
    <row r="12" spans="1:10" ht="30.75" customHeight="1">
      <c r="A12" s="777" t="s">
        <v>1053</v>
      </c>
      <c r="B12" s="777"/>
      <c r="C12" s="777"/>
      <c r="E12" s="545">
        <f>+ПАТРОНАЖА!D30</f>
        <v>5610</v>
      </c>
      <c r="F12" s="545">
        <f>+ПАТРОНАЖА!E30</f>
        <v>5505</v>
      </c>
      <c r="G12" s="546">
        <f t="shared" si="0"/>
        <v>98.1283422459893</v>
      </c>
      <c r="H12" s="545"/>
      <c r="I12" s="546"/>
      <c r="J12" s="547"/>
    </row>
    <row r="13" spans="1:10" ht="19.5" customHeight="1">
      <c r="A13" s="777" t="s">
        <v>1054</v>
      </c>
      <c r="B13" s="777"/>
      <c r="C13" s="777"/>
      <c r="E13" s="545">
        <f>+ПАТРОНАЖА!D31</f>
        <v>2529</v>
      </c>
      <c r="F13" s="545">
        <f>+ПАТРОНАЖА!E31</f>
        <v>2023</v>
      </c>
      <c r="G13" s="546">
        <f t="shared" si="0"/>
        <v>79.99209173586398</v>
      </c>
      <c r="H13" s="545"/>
      <c r="I13" s="546"/>
      <c r="J13" s="547"/>
    </row>
    <row r="14" spans="1:10" ht="48" customHeight="1">
      <c r="A14" s="777" t="s">
        <v>1055</v>
      </c>
      <c r="B14" s="777"/>
      <c r="C14" s="777"/>
      <c r="D14"/>
      <c r="E14" s="545">
        <f>+'КУЋНО ДЗ'!D41+ИНТЕРНА!D34+ПНЕУМО!D21+ОФТАЛМОЛОГИЈА!D29+ФИЗИКАЛНА!D42+ОРЛ!D27+ПСИХИЈАТРИЈА!D23+ДЕРМАТОЛОГИЈА!D20</f>
        <v>3369</v>
      </c>
      <c r="F14" s="545">
        <f>+'КУЋНО ДЗ'!E41+ИНТЕРНА!E34+ПНЕУМО!E21+ОФТАЛМОЛОГИЈА!E29+ФИЗИКАЛНА!E42+ОРЛ!E27+ПСИХИЈАТРИЈА!E23+ДЕРМАТОЛОГИЈА!E20</f>
        <v>1129</v>
      </c>
      <c r="G14" s="546">
        <f t="shared" si="0"/>
        <v>33.51142772336005</v>
      </c>
      <c r="H14" s="545"/>
      <c r="I14" s="546"/>
      <c r="J14" s="547"/>
    </row>
    <row r="15" spans="1:10" ht="21" customHeight="1">
      <c r="A15" s="778" t="s">
        <v>1056</v>
      </c>
      <c r="B15" s="778"/>
      <c r="C15" s="778"/>
      <c r="E15" s="545">
        <f>+ХИТНА!D42</f>
        <v>779010</v>
      </c>
      <c r="F15" s="545">
        <f>+ХИТНА!E42</f>
        <v>623208</v>
      </c>
      <c r="G15" s="546">
        <f t="shared" si="0"/>
        <v>80</v>
      </c>
      <c r="H15" s="545"/>
      <c r="I15" s="546"/>
      <c r="J15" s="547"/>
    </row>
    <row r="16" spans="1:10" ht="19.5" customHeight="1">
      <c r="A16" s="774" t="s">
        <v>907</v>
      </c>
      <c r="B16" s="774"/>
      <c r="C16" s="774"/>
      <c r="E16" s="545">
        <f>+'РТГ И УЗ'!D49</f>
        <v>9751</v>
      </c>
      <c r="F16" s="545">
        <f>+'РТГ И УЗ'!E49</f>
        <v>3254</v>
      </c>
      <c r="G16" s="546">
        <f t="shared" si="0"/>
        <v>33.37093631422418</v>
      </c>
      <c r="H16" s="545"/>
      <c r="I16" s="546"/>
      <c r="J16" s="547"/>
    </row>
    <row r="17" spans="1:10" ht="24.75" customHeight="1">
      <c r="A17" s="779" t="s">
        <v>1057</v>
      </c>
      <c r="B17" s="779"/>
      <c r="C17" s="779"/>
      <c r="E17" s="545">
        <f>+'РТГ И УЗ'!D50</f>
        <v>0</v>
      </c>
      <c r="F17" s="545">
        <f>+'РТГ И УЗ'!E50</f>
        <v>0</v>
      </c>
      <c r="G17" s="546" t="e">
        <f t="shared" si="0"/>
        <v>#DIV/0!</v>
      </c>
      <c r="H17" s="545"/>
      <c r="I17" s="546"/>
      <c r="J17" s="547"/>
    </row>
    <row r="18" spans="1:10" ht="15" customHeight="1">
      <c r="A18" s="774" t="s">
        <v>895</v>
      </c>
      <c r="B18" s="774"/>
      <c r="C18" s="774"/>
      <c r="E18" s="545">
        <f>+'РТГ И УЗ'!D52</f>
        <v>4312</v>
      </c>
      <c r="F18" s="545">
        <f>+'РТГ И УЗ'!E52</f>
        <v>1423</v>
      </c>
      <c r="G18" s="546">
        <f t="shared" si="0"/>
        <v>33.000927643784784</v>
      </c>
      <c r="H18" s="545"/>
      <c r="I18" s="546"/>
      <c r="J18" s="547"/>
    </row>
    <row r="19" spans="1:10" ht="25.5" customHeight="1">
      <c r="A19" s="779" t="s">
        <v>909</v>
      </c>
      <c r="B19" s="779"/>
      <c r="C19" s="779"/>
      <c r="E19" s="545">
        <f>+'РТГ И УЗ'!D53</f>
        <v>0</v>
      </c>
      <c r="F19" s="545">
        <f>+'РТГ И УЗ'!E53</f>
        <v>0</v>
      </c>
      <c r="G19" s="546" t="e">
        <f t="shared" si="0"/>
        <v>#DIV/0!</v>
      </c>
      <c r="H19" s="545"/>
      <c r="I19" s="546"/>
      <c r="J19" s="547"/>
    </row>
    <row r="20" spans="1:10" ht="25.5" customHeight="1">
      <c r="A20" s="774" t="s">
        <v>966</v>
      </c>
      <c r="B20" s="774"/>
      <c r="C20" s="774"/>
      <c r="E20" s="545">
        <f>+ФИЗИКАЛНА!D41</f>
        <v>71447</v>
      </c>
      <c r="F20" s="545">
        <f>+ФИЗИКАЛНА!E41</f>
        <v>57159</v>
      </c>
      <c r="G20" s="546">
        <f t="shared" si="0"/>
        <v>80.00195949445043</v>
      </c>
      <c r="H20" s="545"/>
      <c r="I20" s="546"/>
      <c r="J20" s="547"/>
    </row>
    <row r="21" spans="1:10" ht="15" customHeight="1">
      <c r="A21" s="776" t="s">
        <v>1058</v>
      </c>
      <c r="B21" s="776"/>
      <c r="C21" s="776"/>
      <c r="D21" s="776"/>
      <c r="E21" s="549"/>
      <c r="F21" s="549"/>
      <c r="G21" s="546"/>
      <c r="H21" s="545"/>
      <c r="I21" s="546"/>
      <c r="J21" s="547"/>
    </row>
    <row r="22" spans="1:10" ht="25.5" customHeight="1">
      <c r="A22" s="779" t="s">
        <v>1059</v>
      </c>
      <c r="B22" s="779"/>
      <c r="C22" s="779"/>
      <c r="E22" s="545">
        <f>+ФИЗИКАЛНА!D35</f>
        <v>0</v>
      </c>
      <c r="F22" s="545">
        <f>+ФИЗИКАЛНА!E35</f>
        <v>0</v>
      </c>
      <c r="G22" s="546" t="e">
        <f>F22*100/E22</f>
        <v>#DIV/0!</v>
      </c>
      <c r="H22" s="545"/>
      <c r="I22" s="546"/>
      <c r="J22" s="547"/>
    </row>
    <row r="23" spans="1:10" ht="43.5" customHeight="1">
      <c r="A23" s="780" t="s">
        <v>1060</v>
      </c>
      <c r="B23" s="780"/>
      <c r="C23" s="780"/>
      <c r="E23" s="545">
        <f>+ЛАБОРАТОРИЈА!C167</f>
        <v>347927</v>
      </c>
      <c r="F23" s="545">
        <f>+ЛАБОРАТОРИЈА!D167</f>
        <v>307886</v>
      </c>
      <c r="G23" s="546">
        <f>F23*100/E23</f>
        <v>88.49155138865336</v>
      </c>
      <c r="H23" s="545"/>
      <c r="I23" s="546"/>
      <c r="J23" s="547"/>
    </row>
    <row r="24" spans="1:10" ht="27" customHeight="1">
      <c r="A24" s="779" t="s">
        <v>1061</v>
      </c>
      <c r="B24" s="779"/>
      <c r="C24" s="779"/>
      <c r="E24" s="545">
        <f>+ЛАБОРАТОРИЈА!C157</f>
        <v>0</v>
      </c>
      <c r="F24" s="545">
        <f>+ЛАБОРАТОРИЈА!D157</f>
        <v>0</v>
      </c>
      <c r="G24" s="546" t="e">
        <f>F24*100/E24</f>
        <v>#DIV/0!</v>
      </c>
      <c r="H24" s="545"/>
      <c r="I24" s="546"/>
      <c r="J24" s="550"/>
    </row>
    <row r="25" spans="1:10" ht="25.5" customHeight="1">
      <c r="A25" s="769" t="s">
        <v>1062</v>
      </c>
      <c r="B25" s="769"/>
      <c r="C25" s="769"/>
      <c r="D25" s="769"/>
      <c r="E25" s="548"/>
      <c r="F25" s="548"/>
      <c r="G25" s="544"/>
      <c r="H25" s="544"/>
      <c r="I25" s="544"/>
      <c r="J25" s="544"/>
    </row>
    <row r="26" spans="1:10" ht="18" customHeight="1">
      <c r="A26" s="770" t="s">
        <v>275</v>
      </c>
      <c r="B26" s="770"/>
      <c r="C26" s="770"/>
      <c r="D26" s="770"/>
      <c r="E26" s="545">
        <f>+'Служба стоматологије'!C165+'Служба стоматологије'!C166</f>
        <v>4917</v>
      </c>
      <c r="F26" s="545">
        <f>+'Служба стоматологије'!D165+'Служба стоматологије'!D166</f>
        <v>4840</v>
      </c>
      <c r="G26" s="546">
        <f>F26*100/E26</f>
        <v>98.43400447427292</v>
      </c>
      <c r="H26" s="545"/>
      <c r="I26" s="546"/>
      <c r="J26" s="547"/>
    </row>
    <row r="27" spans="1:10" ht="18" customHeight="1">
      <c r="A27" s="771" t="s">
        <v>276</v>
      </c>
      <c r="B27" s="771"/>
      <c r="C27" s="771"/>
      <c r="D27" s="771"/>
      <c r="E27" s="545">
        <f>+'Служба стоматологије'!C169</f>
        <v>10726</v>
      </c>
      <c r="F27" s="545">
        <f>+'Служба стоматологије'!D169</f>
        <v>8575</v>
      </c>
      <c r="G27" s="546">
        <f>F27*100/E27</f>
        <v>79.94592578780534</v>
      </c>
      <c r="H27" s="545"/>
      <c r="I27" s="546"/>
      <c r="J27" s="547"/>
    </row>
    <row r="28" spans="1:10" ht="18" customHeight="1">
      <c r="A28" s="781" t="s">
        <v>263</v>
      </c>
      <c r="B28" s="781"/>
      <c r="C28" s="781"/>
      <c r="D28" s="781"/>
      <c r="E28" s="545">
        <f>+'Служба стоматологије'!C167</f>
        <v>1109</v>
      </c>
      <c r="F28" s="545">
        <f>+'Служба стоматологије'!D167</f>
        <v>887</v>
      </c>
      <c r="G28" s="546">
        <f>F28*100/E28</f>
        <v>79.9819657348963</v>
      </c>
      <c r="H28" s="545"/>
      <c r="I28" s="546"/>
      <c r="J28" s="547"/>
    </row>
    <row r="29" spans="5:9" ht="12.75">
      <c r="E29" s="551"/>
      <c r="F29" s="551"/>
      <c r="G29" s="552"/>
      <c r="H29" s="552"/>
      <c r="I29" s="553"/>
    </row>
    <row r="30" spans="1:9" ht="12.75" customHeight="1">
      <c r="A30" s="782" t="s">
        <v>1740</v>
      </c>
      <c r="B30" s="782"/>
      <c r="C30" s="782"/>
      <c r="D30" s="782"/>
      <c r="E30" s="783">
        <f>+E3+E4+E5+E6+E9+E11+E12+E13+E14+E16+E18+E20+E23+E26+E27+E28</f>
        <v>1039813</v>
      </c>
      <c r="F30" s="783">
        <f>+F3+F4+F5+F6+F9+F11+F12+F13+F14+F16+F18+F20+F23+F26+F27+F28</f>
        <v>890389</v>
      </c>
      <c r="G30" s="784">
        <f>F30*100/E30</f>
        <v>85.62972380610745</v>
      </c>
      <c r="H30" s="783"/>
      <c r="I30" s="546"/>
    </row>
    <row r="31" spans="1:9" ht="12.75" customHeight="1">
      <c r="A31" s="782"/>
      <c r="B31" s="782"/>
      <c r="C31" s="782"/>
      <c r="D31" s="782"/>
      <c r="E31" s="783"/>
      <c r="F31" s="783"/>
      <c r="G31" s="784"/>
      <c r="H31" s="783"/>
      <c r="I31" s="553"/>
    </row>
    <row r="32" spans="3:9" ht="12.75">
      <c r="C32" s="552"/>
      <c r="D32" s="552"/>
      <c r="E32" s="552"/>
      <c r="F32" s="552"/>
      <c r="G32" s="552"/>
      <c r="H32" s="552"/>
      <c r="I32" s="553"/>
    </row>
    <row r="33" spans="3:11" ht="12.75">
      <c r="C33" s="785" t="s">
        <v>1063</v>
      </c>
      <c r="D33" s="785"/>
      <c r="E33" s="554">
        <f>+E30+E15</f>
        <v>1818823</v>
      </c>
      <c r="F33" s="554">
        <f>+F30+F15</f>
        <v>1513597</v>
      </c>
      <c r="G33" s="546">
        <f>F33*100/E33</f>
        <v>83.21848800020673</v>
      </c>
      <c r="H33" s="554"/>
      <c r="I33" s="555"/>
      <c r="J33" s="262"/>
      <c r="K33" s="262"/>
    </row>
    <row r="34" spans="8:11" ht="12.75">
      <c r="H34" s="552"/>
      <c r="I34" s="556"/>
      <c r="J34" s="262"/>
      <c r="K34" s="262"/>
    </row>
    <row r="35" spans="8:11" ht="12.75">
      <c r="H35" s="554"/>
      <c r="I35" s="557"/>
      <c r="J35" s="558"/>
      <c r="K35" s="262"/>
    </row>
    <row r="36" spans="1:9" ht="12.75">
      <c r="A36" s="786" t="s">
        <v>283</v>
      </c>
      <c r="B36" s="786"/>
      <c r="C36" s="786"/>
      <c r="D36" s="786"/>
      <c r="E36" s="559">
        <f>+ПРЕДШКОЛСКА!D72+РАЗВОЈНО!D41+ШКОЛСКА!D77+'САВ. ЗА МЛАДЕ'!D26+ЖЕНЕ!D74+ОДРАСЛИ!D89+'ПРЕВЕНТИВНИ ЦЕНТАР'!D34+'КУЋНО ДЗ'!D50+ХИТНА!D56+ПАТРОНАЖА!D38+ЛАБОРАТОРИЈА!C170+'РТГ И УЗ'!D59+ИНТЕРНА!D44+ПНЕУМО!D30+ОФТАЛМОЛОГИЈА!D38+ФИЗИКАЛНА!D46+ОРЛ!D32+ПСИХИЈАТРИЈА!D27+ДЕРМАТОЛОГИЈА!D30+'Служба стоматологије'!C176</f>
        <v>118856</v>
      </c>
      <c r="F36" s="559">
        <f>+ПРЕДШКОЛСКА!E72+РАЗВОЈНО!E41+ШКОЛСКА!E77+'САВ. ЗА МЛАДЕ'!E26+ЖЕНЕ!E74+ОДРАСЛИ!E89+'ПРЕВЕНТИВНИ ЦЕНТАР'!E34+'КУЋНО ДЗ'!E50+ХИТНА!E56+ПАТРОНАЖА!E38+ЛАБОРАТОРИЈА!D170+'РТГ И УЗ'!E59+ИНТЕРНА!E44+ПНЕУМО!E30+ОФТАЛМОЛОГИЈА!E38+ФИЗИКАЛНА!E46+ОРЛ!E32+ПСИХИЈАТРИЈА!E27+ДЕРМАТОЛОГИЈА!E30+'Служба стоматологије'!D176</f>
        <v>95358</v>
      </c>
      <c r="G36" s="546">
        <f>F36*100/E36</f>
        <v>80.22985797940365</v>
      </c>
      <c r="H36" s="552"/>
      <c r="I36" s="547"/>
    </row>
    <row r="37" spans="1:9" ht="13.5" customHeight="1">
      <c r="A37" s="560"/>
      <c r="B37" s="560"/>
      <c r="C37" s="560"/>
      <c r="D37" s="560"/>
      <c r="E37" s="329"/>
      <c r="F37" s="329"/>
      <c r="G37" s="329"/>
      <c r="H37" s="552"/>
      <c r="I37" s="547"/>
    </row>
    <row r="38" spans="1:9" ht="25.5" customHeight="1">
      <c r="A38" s="782" t="s">
        <v>1741</v>
      </c>
      <c r="B38" s="782"/>
      <c r="C38" s="782"/>
      <c r="D38" s="782"/>
      <c r="E38" s="329"/>
      <c r="F38" s="329"/>
      <c r="G38" s="329"/>
      <c r="H38" s="545"/>
      <c r="I38" s="561"/>
    </row>
    <row r="39" spans="1:7" ht="12.75">
      <c r="A39" s="782"/>
      <c r="B39" s="782"/>
      <c r="C39" s="782"/>
      <c r="D39" s="782"/>
      <c r="E39" s="562">
        <f>+E33+E36</f>
        <v>1937679</v>
      </c>
      <c r="F39" s="562">
        <f>+F33+F36</f>
        <v>1608955</v>
      </c>
      <c r="G39" s="563">
        <f>+F39*100/E39</f>
        <v>83.0351673316375</v>
      </c>
    </row>
    <row r="40" spans="1:4" ht="12.75">
      <c r="A40" s="564"/>
      <c r="B40" s="564"/>
      <c r="C40" s="564"/>
      <c r="D40" s="564"/>
    </row>
    <row r="41" spans="1:4" ht="12.75">
      <c r="A41" s="564"/>
      <c r="B41" s="564"/>
      <c r="C41" s="564"/>
      <c r="D41" s="564"/>
    </row>
    <row r="42" spans="1:7" ht="12.75">
      <c r="A42" s="564"/>
      <c r="B42" s="564"/>
      <c r="C42" s="564"/>
      <c r="D42" s="564"/>
      <c r="E42" s="564">
        <f>+ПРЕДШКОЛСКА!D74+РАЗВОЈНО!D43+ШКОЛСКА!D79+'САВ. ЗА МЛАДЕ'!D28+ЖЕНЕ!D77+ОДРАСЛИ!D91+'ПРЕВЕНТИВНИ ЦЕНТАР'!D36+'КУЋНО ДЗ'!D52+ХИТНА!D58+ПАТРОНАЖА!D40+ЛАБОРАТОРИЈА!C172+'РТГ И УЗ'!D61+ИНТЕРНА!D46+ПНЕУМО!D32+ОФТАЛМОЛОГИЈА!D40+ФИЗИКАЛНА!D48+ОРЛ!D34+ПСИХИЈАТРИЈА!D29+ДЕРМАТОЛОГИЈА!D32+'Служба стоматологије'!C178+'СПОРТСКА МЕДИЦИНА'!D4</f>
        <v>1937679</v>
      </c>
      <c r="F42" s="564">
        <f>+ПРЕДШКОЛСКА!E74+РАЗВОЈНО!E43+ШКОЛСКА!E79+'САВ. ЗА МЛАДЕ'!E28+ЖЕНЕ!E77+ОДРАСЛИ!E91+'ПРЕВЕНТИВНИ ЦЕНТАР'!E36+'КУЋНО ДЗ'!E52+ХИТНА!E58+ПАТРОНАЖА!E40+ЛАБОРАТОРИЈА!D172+'РТГ И УЗ'!E61+ИНТЕРНА!E46+ПНЕУМО!E32+ОФТАЛМОЛОГИЈА!E40+ФИЗИКАЛНА!E48+ОРЛ!E34+ПСИХИЈАТРИЈА!E29+ДЕРМАТОЛОГИЈА!E32+'Служба стоматологије'!D178+'СПОРТСКА МЕДИЦИНА'!E4</f>
        <v>1608955</v>
      </c>
      <c r="G42" s="563">
        <f>+F42*100/E42</f>
        <v>83.0351673316375</v>
      </c>
    </row>
  </sheetData>
  <sheetProtection selectLockedCells="1" selectUnlockedCells="1"/>
  <mergeCells count="36">
    <mergeCell ref="F30:F31"/>
    <mergeCell ref="G30:G31"/>
    <mergeCell ref="H30:H31"/>
    <mergeCell ref="C33:D33"/>
    <mergeCell ref="A36:D36"/>
    <mergeCell ref="A38:D39"/>
    <mergeCell ref="A25:D25"/>
    <mergeCell ref="A26:D26"/>
    <mergeCell ref="A27:D27"/>
    <mergeCell ref="A28:D28"/>
    <mergeCell ref="A30:D31"/>
    <mergeCell ref="E30:E31"/>
    <mergeCell ref="A19:C19"/>
    <mergeCell ref="A20:C20"/>
    <mergeCell ref="A21:D21"/>
    <mergeCell ref="A22:C22"/>
    <mergeCell ref="A23:C23"/>
    <mergeCell ref="A24:C24"/>
    <mergeCell ref="A13:C13"/>
    <mergeCell ref="A14:C14"/>
    <mergeCell ref="A15:C15"/>
    <mergeCell ref="A16:C16"/>
    <mergeCell ref="A17:C17"/>
    <mergeCell ref="A18:C18"/>
    <mergeCell ref="A7:D7"/>
    <mergeCell ref="A8:C8"/>
    <mergeCell ref="A9:D9"/>
    <mergeCell ref="A10:C10"/>
    <mergeCell ref="A11:D11"/>
    <mergeCell ref="A12:C12"/>
    <mergeCell ref="A1:G1"/>
    <mergeCell ref="A2:D2"/>
    <mergeCell ref="A3:D3"/>
    <mergeCell ref="A4:D4"/>
    <mergeCell ref="A5:D5"/>
    <mergeCell ref="A6:D6"/>
  </mergeCells>
  <printOptions horizontalCentered="1"/>
  <pageMargins left="0.30972222222222223" right="0.30972222222222223" top="0.5152777777777777" bottom="0.5152777777777777" header="0.25" footer="0.2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L78"/>
  <sheetViews>
    <sheetView tabSelected="1" zoomScalePageLayoutView="0" workbookViewId="0" topLeftCell="D40">
      <selection activeCell="M69" sqref="M69"/>
    </sheetView>
  </sheetViews>
  <sheetFormatPr defaultColWidth="9.140625" defaultRowHeight="12.75"/>
  <cols>
    <col min="1" max="1" width="16.00390625" style="565" customWidth="1"/>
    <col min="2" max="2" width="17.8515625" style="565" customWidth="1"/>
    <col min="3" max="3" width="11.7109375" style="565" customWidth="1"/>
    <col min="4" max="4" width="42.28125" style="565" customWidth="1"/>
    <col min="5" max="5" width="12.57421875" style="565" customWidth="1"/>
    <col min="6" max="6" width="10.8515625" style="565" customWidth="1"/>
    <col min="7" max="7" width="8.8515625" style="565" customWidth="1"/>
    <col min="8" max="8" width="10.00390625" style="565" customWidth="1"/>
    <col min="9" max="9" width="9.8515625" style="565" customWidth="1"/>
    <col min="10" max="10" width="8.8515625" style="565" customWidth="1"/>
    <col min="11" max="11" width="8.7109375" style="565" customWidth="1"/>
    <col min="12" max="12" width="9.421875" style="565" customWidth="1"/>
    <col min="13" max="16384" width="9.140625" style="565" customWidth="1"/>
  </cols>
  <sheetData>
    <row r="1" spans="1:12" s="225" customFormat="1" ht="36.75" customHeight="1">
      <c r="A1" s="788" t="s">
        <v>1064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</row>
    <row r="2" spans="1:12" ht="30" customHeight="1">
      <c r="A2" s="789" t="s">
        <v>1065</v>
      </c>
      <c r="B2" s="789" t="s">
        <v>1066</v>
      </c>
      <c r="C2" s="789" t="s">
        <v>1067</v>
      </c>
      <c r="D2" s="789" t="s">
        <v>1068</v>
      </c>
      <c r="E2" s="789" t="s">
        <v>1069</v>
      </c>
      <c r="F2" s="789" t="s">
        <v>1070</v>
      </c>
      <c r="G2" s="790" t="s">
        <v>1071</v>
      </c>
      <c r="H2" s="790"/>
      <c r="I2" s="790"/>
      <c r="J2" s="790"/>
      <c r="K2" s="790"/>
      <c r="L2" s="790"/>
    </row>
    <row r="3" spans="1:12" ht="29.25" customHeight="1">
      <c r="A3" s="789"/>
      <c r="B3" s="789"/>
      <c r="C3" s="789"/>
      <c r="D3" s="789"/>
      <c r="E3" s="789"/>
      <c r="F3" s="789"/>
      <c r="G3" s="790" t="s">
        <v>1504</v>
      </c>
      <c r="H3" s="790"/>
      <c r="I3" s="790"/>
      <c r="J3" s="790" t="s">
        <v>1738</v>
      </c>
      <c r="K3" s="790"/>
      <c r="L3" s="790"/>
    </row>
    <row r="4" spans="1:12" ht="38.25" customHeight="1">
      <c r="A4" s="789"/>
      <c r="B4" s="789"/>
      <c r="C4" s="789"/>
      <c r="D4" s="789"/>
      <c r="E4" s="789"/>
      <c r="F4" s="789"/>
      <c r="G4" s="567" t="s">
        <v>1073</v>
      </c>
      <c r="H4" s="566" t="s">
        <v>1074</v>
      </c>
      <c r="I4" s="566" t="s">
        <v>1075</v>
      </c>
      <c r="J4" s="567" t="s">
        <v>1073</v>
      </c>
      <c r="K4" s="566" t="s">
        <v>1074</v>
      </c>
      <c r="L4" s="566" t="s">
        <v>1075</v>
      </c>
    </row>
    <row r="5" spans="1:12" ht="18" customHeight="1">
      <c r="A5" s="566">
        <v>0</v>
      </c>
      <c r="B5" s="566">
        <v>1</v>
      </c>
      <c r="C5" s="568">
        <v>2</v>
      </c>
      <c r="D5" s="568">
        <v>3</v>
      </c>
      <c r="E5" s="568">
        <v>4</v>
      </c>
      <c r="F5" s="568">
        <v>5</v>
      </c>
      <c r="G5" s="568">
        <v>6</v>
      </c>
      <c r="H5" s="568">
        <v>7</v>
      </c>
      <c r="I5" s="568">
        <v>8</v>
      </c>
      <c r="J5" s="568">
        <v>9</v>
      </c>
      <c r="K5" s="568">
        <v>10</v>
      </c>
      <c r="L5" s="568">
        <v>11</v>
      </c>
    </row>
    <row r="6" spans="1:12" ht="12.75">
      <c r="A6" s="787" t="s">
        <v>1076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68"/>
    </row>
    <row r="7" spans="1:12" ht="12.75">
      <c r="A7" s="787"/>
      <c r="B7" s="570"/>
      <c r="C7" s="570"/>
      <c r="D7" s="570"/>
      <c r="E7" s="570"/>
      <c r="F7" s="570"/>
      <c r="G7" s="570"/>
      <c r="H7" s="570"/>
      <c r="I7" s="570"/>
      <c r="J7" s="570"/>
      <c r="K7" s="566"/>
      <c r="L7" s="570"/>
    </row>
    <row r="8" spans="1:12" ht="12.75">
      <c r="A8" s="787"/>
      <c r="B8" s="570"/>
      <c r="C8" s="570"/>
      <c r="D8" s="570"/>
      <c r="E8" s="570"/>
      <c r="F8" s="570"/>
      <c r="G8" s="570"/>
      <c r="H8" s="570"/>
      <c r="I8" s="570"/>
      <c r="J8" s="570"/>
      <c r="K8" s="566"/>
      <c r="L8" s="570"/>
    </row>
    <row r="9" spans="1:12" ht="12.75">
      <c r="A9" s="787"/>
      <c r="B9" s="570"/>
      <c r="C9" s="570"/>
      <c r="D9" s="570"/>
      <c r="E9" s="570"/>
      <c r="F9" s="570"/>
      <c r="G9" s="570"/>
      <c r="H9" s="570"/>
      <c r="I9" s="570"/>
      <c r="J9" s="570"/>
      <c r="K9" s="566"/>
      <c r="L9" s="570"/>
    </row>
    <row r="10" spans="1:12" ht="12.75">
      <c r="A10" s="787"/>
      <c r="B10" s="570"/>
      <c r="C10" s="570"/>
      <c r="D10" s="570"/>
      <c r="E10" s="570"/>
      <c r="F10" s="570"/>
      <c r="G10" s="570"/>
      <c r="H10" s="570"/>
      <c r="I10" s="570"/>
      <c r="J10" s="570"/>
      <c r="K10" s="566"/>
      <c r="L10" s="570"/>
    </row>
    <row r="11" spans="1:12" ht="12.75">
      <c r="A11" s="787" t="s">
        <v>1077</v>
      </c>
      <c r="B11" s="570"/>
      <c r="C11" s="570"/>
      <c r="D11" s="570"/>
      <c r="E11" s="570"/>
      <c r="F11" s="570"/>
      <c r="G11" s="570"/>
      <c r="H11" s="570"/>
      <c r="I11" s="570"/>
      <c r="J11" s="570"/>
      <c r="K11" s="566"/>
      <c r="L11" s="570"/>
    </row>
    <row r="12" spans="1:12" ht="12.75">
      <c r="A12" s="787"/>
      <c r="B12" s="570"/>
      <c r="C12" s="570"/>
      <c r="D12" s="570"/>
      <c r="E12" s="570"/>
      <c r="F12" s="570"/>
      <c r="G12" s="570"/>
      <c r="H12" s="570"/>
      <c r="I12" s="570"/>
      <c r="J12" s="570"/>
      <c r="K12" s="566"/>
      <c r="L12" s="570"/>
    </row>
    <row r="13" spans="1:12" ht="12.75">
      <c r="A13" s="787"/>
      <c r="B13" s="570"/>
      <c r="C13" s="570"/>
      <c r="D13" s="570"/>
      <c r="E13" s="570"/>
      <c r="F13" s="570"/>
      <c r="G13" s="570"/>
      <c r="H13" s="570"/>
      <c r="I13" s="570"/>
      <c r="J13" s="570"/>
      <c r="K13" s="566"/>
      <c r="L13" s="570"/>
    </row>
    <row r="14" spans="1:12" ht="12.75">
      <c r="A14" s="787"/>
      <c r="B14" s="570"/>
      <c r="C14" s="570"/>
      <c r="D14" s="570"/>
      <c r="E14" s="570"/>
      <c r="F14" s="570"/>
      <c r="G14" s="570"/>
      <c r="H14" s="570"/>
      <c r="I14" s="570"/>
      <c r="J14" s="570"/>
      <c r="K14" s="566"/>
      <c r="L14" s="570"/>
    </row>
    <row r="15" spans="1:12" ht="12.75">
      <c r="A15" s="787"/>
      <c r="B15" s="570"/>
      <c r="C15" s="570"/>
      <c r="D15" s="570"/>
      <c r="E15" s="570"/>
      <c r="F15" s="570"/>
      <c r="G15" s="570"/>
      <c r="H15" s="570"/>
      <c r="I15" s="570"/>
      <c r="J15" s="570"/>
      <c r="K15" s="566"/>
      <c r="L15" s="570"/>
    </row>
    <row r="16" spans="1:12" ht="12.75">
      <c r="A16" s="787" t="s">
        <v>1078</v>
      </c>
      <c r="B16" s="570"/>
      <c r="C16" s="657" t="s">
        <v>1411</v>
      </c>
      <c r="D16" s="658" t="s">
        <v>1412</v>
      </c>
      <c r="E16" s="659" t="s">
        <v>1413</v>
      </c>
      <c r="F16" s="570"/>
      <c r="G16" s="570">
        <v>285</v>
      </c>
      <c r="H16" s="570">
        <v>393.4</v>
      </c>
      <c r="I16" s="570">
        <v>112107.5</v>
      </c>
      <c r="J16" s="570"/>
      <c r="K16" s="570"/>
      <c r="L16" s="570">
        <v>160000</v>
      </c>
    </row>
    <row r="17" spans="1:12" ht="12.75">
      <c r="A17" s="787"/>
      <c r="B17" s="570"/>
      <c r="C17" s="660" t="s">
        <v>1414</v>
      </c>
      <c r="D17" s="661" t="s">
        <v>1415</v>
      </c>
      <c r="E17" s="659" t="s">
        <v>1413</v>
      </c>
      <c r="F17" s="570"/>
      <c r="G17" s="570">
        <v>214</v>
      </c>
      <c r="H17" s="570">
        <v>583.9</v>
      </c>
      <c r="I17" s="570">
        <v>124716.5</v>
      </c>
      <c r="J17" s="570"/>
      <c r="K17" s="570"/>
      <c r="L17" s="570">
        <v>180000</v>
      </c>
    </row>
    <row r="18" spans="1:12" ht="12.75">
      <c r="A18" s="787"/>
      <c r="B18" s="570"/>
      <c r="C18" s="662" t="s">
        <v>1416</v>
      </c>
      <c r="D18" s="658" t="s">
        <v>1417</v>
      </c>
      <c r="E18" s="659" t="s">
        <v>1413</v>
      </c>
      <c r="F18" s="570"/>
      <c r="G18" s="570">
        <v>112</v>
      </c>
      <c r="H18" s="570">
        <v>2743</v>
      </c>
      <c r="I18" s="570">
        <v>307198.5</v>
      </c>
      <c r="J18" s="570"/>
      <c r="K18" s="570"/>
      <c r="L18" s="570">
        <v>450000</v>
      </c>
    </row>
    <row r="19" spans="1:12" ht="12.75">
      <c r="A19" s="787"/>
      <c r="B19" s="570"/>
      <c r="C19" s="660" t="s">
        <v>1418</v>
      </c>
      <c r="D19" s="661" t="s">
        <v>1419</v>
      </c>
      <c r="E19" s="659" t="s">
        <v>1413</v>
      </c>
      <c r="F19" s="570"/>
      <c r="G19" s="570">
        <v>400</v>
      </c>
      <c r="H19" s="570">
        <v>1194</v>
      </c>
      <c r="I19" s="570">
        <v>477620</v>
      </c>
      <c r="J19" s="570"/>
      <c r="K19" s="570"/>
      <c r="L19" s="570">
        <v>70000</v>
      </c>
    </row>
    <row r="20" spans="1:12" ht="12.75">
      <c r="A20" s="787"/>
      <c r="B20" s="570"/>
      <c r="C20" s="662" t="s">
        <v>1420</v>
      </c>
      <c r="D20" s="658" t="s">
        <v>1421</v>
      </c>
      <c r="E20" s="659" t="s">
        <v>1413</v>
      </c>
      <c r="F20" s="570"/>
      <c r="G20" s="570">
        <v>106</v>
      </c>
      <c r="H20" s="570">
        <v>764</v>
      </c>
      <c r="I20" s="570">
        <v>80978.5</v>
      </c>
      <c r="J20" s="570"/>
      <c r="K20" s="570"/>
      <c r="L20" s="570">
        <v>150000</v>
      </c>
    </row>
    <row r="21" spans="1:12" ht="12.75">
      <c r="A21" s="787"/>
      <c r="B21" s="570"/>
      <c r="C21" s="660" t="s">
        <v>1749</v>
      </c>
      <c r="D21" s="661" t="s">
        <v>1422</v>
      </c>
      <c r="E21" s="659" t="s">
        <v>1413</v>
      </c>
      <c r="F21" s="570"/>
      <c r="G21" s="570">
        <v>494</v>
      </c>
      <c r="H21" s="570">
        <v>1636.2</v>
      </c>
      <c r="I21" s="570">
        <v>808253.1</v>
      </c>
      <c r="J21" s="570"/>
      <c r="K21" s="570"/>
      <c r="L21" s="570">
        <v>900000</v>
      </c>
    </row>
    <row r="22" spans="1:12" ht="12.75">
      <c r="A22" s="787"/>
      <c r="B22" s="570"/>
      <c r="C22" s="662" t="s">
        <v>1423</v>
      </c>
      <c r="D22" s="658" t="s">
        <v>1424</v>
      </c>
      <c r="E22" s="659" t="s">
        <v>1413</v>
      </c>
      <c r="F22" s="570"/>
      <c r="G22" s="570">
        <v>2270</v>
      </c>
      <c r="H22" s="570">
        <v>110.4</v>
      </c>
      <c r="I22" s="570">
        <v>250573.1</v>
      </c>
      <c r="J22" s="570"/>
      <c r="K22" s="570"/>
      <c r="L22" s="570">
        <v>350000</v>
      </c>
    </row>
    <row r="23" spans="1:12" ht="12.75">
      <c r="A23" s="787"/>
      <c r="B23" s="570"/>
      <c r="C23" s="660" t="s">
        <v>1425</v>
      </c>
      <c r="D23" s="661" t="s">
        <v>1426</v>
      </c>
      <c r="E23" s="659" t="s">
        <v>1413</v>
      </c>
      <c r="F23" s="570"/>
      <c r="G23" s="570">
        <v>460</v>
      </c>
      <c r="H23" s="570">
        <v>397.9</v>
      </c>
      <c r="I23" s="570">
        <v>183020</v>
      </c>
      <c r="J23" s="570"/>
      <c r="K23" s="570"/>
      <c r="L23" s="570">
        <v>220000</v>
      </c>
    </row>
    <row r="24" spans="1:12" ht="12.75">
      <c r="A24" s="787"/>
      <c r="B24" s="570"/>
      <c r="C24" s="662" t="s">
        <v>1427</v>
      </c>
      <c r="D24" s="658" t="s">
        <v>1428</v>
      </c>
      <c r="E24" s="659" t="s">
        <v>1413</v>
      </c>
      <c r="F24" s="570"/>
      <c r="G24" s="570">
        <v>115</v>
      </c>
      <c r="H24" s="570">
        <v>289.15</v>
      </c>
      <c r="I24" s="570">
        <v>33250.2</v>
      </c>
      <c r="J24" s="570"/>
      <c r="K24" s="570"/>
      <c r="L24" s="570">
        <v>40000</v>
      </c>
    </row>
    <row r="25" spans="1:12" ht="12.75">
      <c r="A25" s="787"/>
      <c r="B25" s="570"/>
      <c r="C25" s="660" t="s">
        <v>1429</v>
      </c>
      <c r="D25" s="661" t="s">
        <v>1430</v>
      </c>
      <c r="E25" s="659" t="s">
        <v>1413</v>
      </c>
      <c r="F25" s="570"/>
      <c r="G25" s="570">
        <v>822</v>
      </c>
      <c r="H25" s="570">
        <v>280.4</v>
      </c>
      <c r="I25" s="570">
        <v>230501.6</v>
      </c>
      <c r="J25" s="570"/>
      <c r="K25" s="570"/>
      <c r="L25" s="570">
        <v>250000</v>
      </c>
    </row>
    <row r="26" spans="1:12" ht="12.75">
      <c r="A26" s="787"/>
      <c r="B26" s="570"/>
      <c r="C26" s="662" t="s">
        <v>1431</v>
      </c>
      <c r="D26" s="658" t="s">
        <v>1432</v>
      </c>
      <c r="E26" s="659" t="s">
        <v>1413</v>
      </c>
      <c r="F26" s="570"/>
      <c r="G26" s="570">
        <v>161</v>
      </c>
      <c r="H26" s="570">
        <v>225.6</v>
      </c>
      <c r="I26" s="570">
        <v>36322.9</v>
      </c>
      <c r="J26" s="570"/>
      <c r="K26" s="570"/>
      <c r="L26" s="570">
        <v>38000</v>
      </c>
    </row>
    <row r="27" spans="1:12" ht="12.75">
      <c r="A27" s="787"/>
      <c r="B27" s="570"/>
      <c r="C27" s="662" t="s">
        <v>1433</v>
      </c>
      <c r="D27" s="658" t="s">
        <v>1434</v>
      </c>
      <c r="E27" s="659" t="s">
        <v>1413</v>
      </c>
      <c r="F27" s="570"/>
      <c r="G27" s="570">
        <v>466</v>
      </c>
      <c r="H27" s="570">
        <v>220.2</v>
      </c>
      <c r="I27" s="570">
        <v>102602.28</v>
      </c>
      <c r="J27" s="570"/>
      <c r="K27" s="570"/>
      <c r="L27" s="570">
        <v>122000</v>
      </c>
    </row>
    <row r="28" spans="1:12" ht="12.75">
      <c r="A28" s="787"/>
      <c r="B28" s="570"/>
      <c r="C28" s="660" t="s">
        <v>1435</v>
      </c>
      <c r="D28" s="661" t="s">
        <v>1436</v>
      </c>
      <c r="E28" s="659" t="s">
        <v>1413</v>
      </c>
      <c r="F28" s="570"/>
      <c r="G28" s="570">
        <v>14</v>
      </c>
      <c r="H28" s="570">
        <v>1313</v>
      </c>
      <c r="I28" s="570">
        <v>18379.5</v>
      </c>
      <c r="J28" s="570"/>
      <c r="K28" s="570"/>
      <c r="L28" s="570">
        <v>20000</v>
      </c>
    </row>
    <row r="29" spans="1:12" ht="12.75">
      <c r="A29" s="787"/>
      <c r="B29" s="570"/>
      <c r="C29" s="662" t="s">
        <v>1437</v>
      </c>
      <c r="D29" s="658" t="s">
        <v>1438</v>
      </c>
      <c r="E29" s="659" t="s">
        <v>1413</v>
      </c>
      <c r="F29" s="570"/>
      <c r="G29" s="570">
        <v>97</v>
      </c>
      <c r="H29" s="570">
        <v>907.4</v>
      </c>
      <c r="I29" s="570">
        <v>88016.8</v>
      </c>
      <c r="J29" s="570"/>
      <c r="K29" s="570"/>
      <c r="L29" s="570">
        <v>100000</v>
      </c>
    </row>
    <row r="30" spans="1:12" ht="12.75">
      <c r="A30" s="787"/>
      <c r="B30" s="570"/>
      <c r="C30" s="660" t="s">
        <v>1439</v>
      </c>
      <c r="D30" s="661" t="s">
        <v>1440</v>
      </c>
      <c r="E30" s="659" t="s">
        <v>1413</v>
      </c>
      <c r="F30" s="570"/>
      <c r="G30" s="570">
        <v>18</v>
      </c>
      <c r="H30" s="570">
        <v>383.55</v>
      </c>
      <c r="I30" s="570">
        <v>6904.3</v>
      </c>
      <c r="J30" s="570"/>
      <c r="K30" s="570"/>
      <c r="L30" s="570">
        <v>8000</v>
      </c>
    </row>
    <row r="31" spans="1:12" ht="12.75">
      <c r="A31" s="787"/>
      <c r="B31" s="570"/>
      <c r="C31" s="662" t="s">
        <v>1441</v>
      </c>
      <c r="D31" s="658" t="s">
        <v>1442</v>
      </c>
      <c r="E31" s="659" t="s">
        <v>1413</v>
      </c>
      <c r="F31" s="570"/>
      <c r="G31" s="570">
        <v>104</v>
      </c>
      <c r="H31" s="570">
        <v>181.15</v>
      </c>
      <c r="I31" s="570">
        <v>18841.65</v>
      </c>
      <c r="J31" s="570"/>
      <c r="K31" s="570"/>
      <c r="L31" s="570">
        <v>30000</v>
      </c>
    </row>
    <row r="32" spans="1:12" ht="12.75">
      <c r="A32" s="787"/>
      <c r="B32" s="570"/>
      <c r="C32" s="660" t="s">
        <v>1443</v>
      </c>
      <c r="D32" s="661" t="s">
        <v>1444</v>
      </c>
      <c r="E32" s="659" t="s">
        <v>1413</v>
      </c>
      <c r="F32" s="570"/>
      <c r="G32" s="570">
        <v>92</v>
      </c>
      <c r="H32" s="570">
        <v>252.2</v>
      </c>
      <c r="I32" s="570">
        <v>23200.25</v>
      </c>
      <c r="J32" s="570"/>
      <c r="K32" s="570"/>
      <c r="L32" s="570">
        <v>35000</v>
      </c>
    </row>
    <row r="33" spans="1:12" ht="12.75">
      <c r="A33" s="787"/>
      <c r="B33" s="570"/>
      <c r="C33" s="662" t="s">
        <v>1445</v>
      </c>
      <c r="D33" s="658" t="s">
        <v>1446</v>
      </c>
      <c r="E33" s="659" t="s">
        <v>1413</v>
      </c>
      <c r="F33" s="570"/>
      <c r="G33" s="570">
        <v>15</v>
      </c>
      <c r="H33" s="570">
        <v>327.1</v>
      </c>
      <c r="I33" s="570">
        <v>4930.8</v>
      </c>
      <c r="J33" s="570"/>
      <c r="K33" s="570"/>
      <c r="L33" s="570">
        <v>6000</v>
      </c>
    </row>
    <row r="34" spans="1:12" ht="12.75">
      <c r="A34" s="787"/>
      <c r="B34" s="570"/>
      <c r="C34" s="660" t="s">
        <v>1447</v>
      </c>
      <c r="D34" s="661" t="s">
        <v>1448</v>
      </c>
      <c r="E34" s="659" t="s">
        <v>1413</v>
      </c>
      <c r="F34" s="570"/>
      <c r="G34" s="570">
        <v>11</v>
      </c>
      <c r="H34" s="570">
        <v>1288.8</v>
      </c>
      <c r="I34" s="570">
        <v>14176.4</v>
      </c>
      <c r="J34" s="570"/>
      <c r="K34" s="570"/>
      <c r="L34" s="570">
        <v>16000</v>
      </c>
    </row>
    <row r="35" spans="1:12" ht="12.75">
      <c r="A35" s="787"/>
      <c r="B35" s="570"/>
      <c r="C35" s="662" t="s">
        <v>1449</v>
      </c>
      <c r="D35" s="658" t="s">
        <v>1450</v>
      </c>
      <c r="E35" s="659" t="s">
        <v>1413</v>
      </c>
      <c r="F35" s="570"/>
      <c r="G35" s="570">
        <v>280</v>
      </c>
      <c r="H35" s="570">
        <v>314.7</v>
      </c>
      <c r="I35" s="570">
        <v>88118.7</v>
      </c>
      <c r="J35" s="570"/>
      <c r="K35" s="570"/>
      <c r="L35" s="570">
        <v>120000</v>
      </c>
    </row>
    <row r="36" spans="1:12" ht="12.75">
      <c r="A36" s="787"/>
      <c r="B36" s="570"/>
      <c r="C36" s="660" t="s">
        <v>1451</v>
      </c>
      <c r="D36" s="661" t="s">
        <v>1452</v>
      </c>
      <c r="E36" s="659" t="s">
        <v>1413</v>
      </c>
      <c r="F36" s="570"/>
      <c r="G36" s="570">
        <v>7</v>
      </c>
      <c r="H36" s="570">
        <v>307.18</v>
      </c>
      <c r="I36" s="570">
        <v>10751.15</v>
      </c>
      <c r="J36" s="570"/>
      <c r="K36" s="570"/>
      <c r="L36" s="570">
        <v>12000</v>
      </c>
    </row>
    <row r="37" spans="1:12" ht="12.75">
      <c r="A37" s="787"/>
      <c r="B37" s="570"/>
      <c r="C37" s="662" t="s">
        <v>1453</v>
      </c>
      <c r="D37" s="658" t="s">
        <v>1454</v>
      </c>
      <c r="E37" s="659" t="s">
        <v>1413</v>
      </c>
      <c r="F37" s="570"/>
      <c r="G37" s="570">
        <v>34</v>
      </c>
      <c r="H37" s="570">
        <v>1767.5</v>
      </c>
      <c r="I37" s="570">
        <v>59212.4</v>
      </c>
      <c r="J37" s="570"/>
      <c r="K37" s="570"/>
      <c r="L37" s="570">
        <v>80000</v>
      </c>
    </row>
    <row r="38" spans="1:12" ht="12.75">
      <c r="A38" s="787"/>
      <c r="B38" s="570"/>
      <c r="C38" s="660" t="s">
        <v>1455</v>
      </c>
      <c r="D38" s="661" t="s">
        <v>1456</v>
      </c>
      <c r="E38" s="659" t="s">
        <v>1413</v>
      </c>
      <c r="F38" s="570"/>
      <c r="G38" s="570">
        <v>39</v>
      </c>
      <c r="H38" s="570">
        <v>2075.55</v>
      </c>
      <c r="I38" s="570">
        <v>80945.8</v>
      </c>
      <c r="J38" s="570"/>
      <c r="K38" s="570"/>
      <c r="L38" s="570">
        <v>90000</v>
      </c>
    </row>
    <row r="39" spans="1:12" ht="12.75">
      <c r="A39" s="787"/>
      <c r="B39" s="570"/>
      <c r="C39" s="662" t="s">
        <v>1457</v>
      </c>
      <c r="D39" s="658" t="s">
        <v>1458</v>
      </c>
      <c r="E39" s="659" t="s">
        <v>1413</v>
      </c>
      <c r="F39" s="570"/>
      <c r="G39" s="570">
        <v>70947</v>
      </c>
      <c r="H39" s="570">
        <v>0.75</v>
      </c>
      <c r="I39" s="570">
        <v>53210</v>
      </c>
      <c r="J39" s="570"/>
      <c r="K39" s="570"/>
      <c r="L39" s="570">
        <v>6000</v>
      </c>
    </row>
    <row r="40" spans="1:12" ht="12.75">
      <c r="A40" s="787"/>
      <c r="B40" s="570"/>
      <c r="C40" s="660" t="s">
        <v>1459</v>
      </c>
      <c r="D40" s="661" t="s">
        <v>1460</v>
      </c>
      <c r="E40" s="659" t="s">
        <v>1413</v>
      </c>
      <c r="F40" s="570"/>
      <c r="G40" s="570">
        <v>31</v>
      </c>
      <c r="H40" s="570">
        <v>1042.14</v>
      </c>
      <c r="I40" s="570">
        <v>32306.34</v>
      </c>
      <c r="J40" s="570"/>
      <c r="K40" s="570"/>
      <c r="L40" s="570">
        <v>35000</v>
      </c>
    </row>
    <row r="41" spans="1:12" ht="12.75">
      <c r="A41" s="787"/>
      <c r="B41" s="570"/>
      <c r="C41" s="662" t="s">
        <v>1461</v>
      </c>
      <c r="D41" s="658" t="s">
        <v>1462</v>
      </c>
      <c r="E41" s="659" t="s">
        <v>1413</v>
      </c>
      <c r="F41" s="570"/>
      <c r="G41" s="570">
        <v>51</v>
      </c>
      <c r="H41" s="570">
        <v>980</v>
      </c>
      <c r="I41" s="570">
        <v>49990</v>
      </c>
      <c r="J41" s="570"/>
      <c r="K41" s="570"/>
      <c r="L41" s="570">
        <v>52000</v>
      </c>
    </row>
    <row r="42" spans="1:12" ht="12.75">
      <c r="A42" s="787"/>
      <c r="B42" s="570"/>
      <c r="C42" s="660" t="s">
        <v>1463</v>
      </c>
      <c r="D42" s="661" t="s">
        <v>1464</v>
      </c>
      <c r="E42" s="659" t="s">
        <v>1413</v>
      </c>
      <c r="F42" s="570"/>
      <c r="G42" s="570">
        <v>1</v>
      </c>
      <c r="H42" s="570">
        <v>1151.5</v>
      </c>
      <c r="I42" s="570">
        <v>1151.5</v>
      </c>
      <c r="J42" s="570"/>
      <c r="K42" s="570"/>
      <c r="L42" s="570">
        <v>1500</v>
      </c>
    </row>
    <row r="43" spans="1:12" ht="12.75">
      <c r="A43" s="787"/>
      <c r="B43" s="570"/>
      <c r="C43" s="662" t="s">
        <v>1465</v>
      </c>
      <c r="D43" s="658" t="s">
        <v>1466</v>
      </c>
      <c r="E43" s="659" t="s">
        <v>1413</v>
      </c>
      <c r="F43" s="570"/>
      <c r="G43" s="570">
        <v>368</v>
      </c>
      <c r="H43" s="570">
        <v>1929.2</v>
      </c>
      <c r="I43" s="570">
        <v>709938.2</v>
      </c>
      <c r="J43" s="570"/>
      <c r="K43" s="570"/>
      <c r="L43" s="570">
        <v>820000</v>
      </c>
    </row>
    <row r="44" spans="1:12" ht="12.75">
      <c r="A44" s="787"/>
      <c r="B44" s="570"/>
      <c r="C44" s="660" t="s">
        <v>1467</v>
      </c>
      <c r="D44" s="661" t="s">
        <v>1468</v>
      </c>
      <c r="E44" s="659" t="s">
        <v>1413</v>
      </c>
      <c r="F44" s="570"/>
      <c r="G44" s="570">
        <v>320</v>
      </c>
      <c r="H44" s="570">
        <v>2139.19</v>
      </c>
      <c r="I44" s="570">
        <v>684534.6</v>
      </c>
      <c r="J44" s="570"/>
      <c r="K44" s="570"/>
      <c r="L44" s="570">
        <v>800000</v>
      </c>
    </row>
    <row r="45" spans="1:12" ht="12.75">
      <c r="A45" s="787"/>
      <c r="B45" s="570"/>
      <c r="C45" s="662" t="s">
        <v>1469</v>
      </c>
      <c r="D45" s="658" t="s">
        <v>1470</v>
      </c>
      <c r="E45" s="659" t="s">
        <v>1413</v>
      </c>
      <c r="F45" s="570"/>
      <c r="G45" s="570">
        <v>266</v>
      </c>
      <c r="H45" s="570">
        <v>3105.3</v>
      </c>
      <c r="I45" s="570">
        <v>826262.2</v>
      </c>
      <c r="J45" s="570"/>
      <c r="K45" s="570"/>
      <c r="L45" s="570">
        <v>900000</v>
      </c>
    </row>
    <row r="46" spans="1:12" ht="12.75">
      <c r="A46" s="787"/>
      <c r="B46" s="570"/>
      <c r="C46" s="662" t="s">
        <v>1471</v>
      </c>
      <c r="D46" s="658" t="s">
        <v>1472</v>
      </c>
      <c r="E46" s="659" t="s">
        <v>1413</v>
      </c>
      <c r="F46" s="570"/>
      <c r="G46" s="570">
        <v>15</v>
      </c>
      <c r="H46" s="570">
        <v>4115.5</v>
      </c>
      <c r="I46" s="570">
        <v>61732.7</v>
      </c>
      <c r="J46" s="570"/>
      <c r="K46" s="570"/>
      <c r="L46" s="570">
        <v>72000</v>
      </c>
    </row>
    <row r="47" spans="1:12" ht="12.75">
      <c r="A47" s="787"/>
      <c r="B47" s="570"/>
      <c r="C47" s="660" t="s">
        <v>1473</v>
      </c>
      <c r="D47" s="661" t="s">
        <v>1474</v>
      </c>
      <c r="E47" s="659" t="s">
        <v>1413</v>
      </c>
      <c r="F47" s="570"/>
      <c r="G47" s="570">
        <v>770</v>
      </c>
      <c r="H47" s="570">
        <v>1097.26</v>
      </c>
      <c r="I47" s="570">
        <v>844890.9</v>
      </c>
      <c r="J47" s="570"/>
      <c r="K47" s="570"/>
      <c r="L47" s="570">
        <v>950000</v>
      </c>
    </row>
    <row r="48" spans="1:12" ht="12.75">
      <c r="A48" s="787"/>
      <c r="B48" s="570"/>
      <c r="C48" s="660" t="s">
        <v>1475</v>
      </c>
      <c r="D48" s="661" t="s">
        <v>1476</v>
      </c>
      <c r="E48" s="659" t="s">
        <v>1413</v>
      </c>
      <c r="F48" s="570"/>
      <c r="G48" s="570">
        <v>485</v>
      </c>
      <c r="H48" s="570">
        <v>414.25</v>
      </c>
      <c r="I48" s="570">
        <v>200916</v>
      </c>
      <c r="J48" s="570"/>
      <c r="K48" s="570"/>
      <c r="L48" s="570">
        <v>220000</v>
      </c>
    </row>
    <row r="49" spans="1:12" ht="12.75">
      <c r="A49" s="787"/>
      <c r="B49" s="570"/>
      <c r="C49" s="662" t="s">
        <v>1477</v>
      </c>
      <c r="D49" s="658" t="s">
        <v>1478</v>
      </c>
      <c r="E49" s="659" t="s">
        <v>1413</v>
      </c>
      <c r="F49" s="570"/>
      <c r="G49" s="570">
        <v>4700</v>
      </c>
      <c r="H49" s="570">
        <v>76.66</v>
      </c>
      <c r="I49" s="570">
        <v>360297.78</v>
      </c>
      <c r="J49" s="570"/>
      <c r="K49" s="570"/>
      <c r="L49" s="570">
        <v>430000</v>
      </c>
    </row>
    <row r="50" spans="1:12" ht="12.75">
      <c r="A50" s="787"/>
      <c r="B50" s="570"/>
      <c r="C50" s="660" t="s">
        <v>1479</v>
      </c>
      <c r="D50" s="661" t="s">
        <v>1480</v>
      </c>
      <c r="E50" s="659" t="s">
        <v>1413</v>
      </c>
      <c r="F50" s="570"/>
      <c r="G50" s="570">
        <v>68</v>
      </c>
      <c r="H50" s="570">
        <v>88.85</v>
      </c>
      <c r="I50" s="570">
        <v>6041.6</v>
      </c>
      <c r="J50" s="570"/>
      <c r="K50" s="570"/>
      <c r="L50" s="570">
        <v>10000</v>
      </c>
    </row>
    <row r="51" spans="1:12" ht="12.75">
      <c r="A51" s="787"/>
      <c r="B51" s="570"/>
      <c r="C51" s="662" t="s">
        <v>1481</v>
      </c>
      <c r="D51" s="658" t="s">
        <v>1482</v>
      </c>
      <c r="E51" s="659" t="s">
        <v>1413</v>
      </c>
      <c r="F51" s="570"/>
      <c r="G51" s="570">
        <v>765</v>
      </c>
      <c r="H51" s="570">
        <v>71.61</v>
      </c>
      <c r="I51" s="570">
        <v>54781.65</v>
      </c>
      <c r="J51" s="570"/>
      <c r="K51" s="570"/>
      <c r="L51" s="570">
        <v>62000</v>
      </c>
    </row>
    <row r="52" spans="1:12" ht="12.75">
      <c r="A52" s="787"/>
      <c r="B52" s="570"/>
      <c r="C52" s="660" t="s">
        <v>1483</v>
      </c>
      <c r="D52" s="661" t="s">
        <v>1484</v>
      </c>
      <c r="E52" s="659" t="s">
        <v>1413</v>
      </c>
      <c r="F52" s="570"/>
      <c r="G52" s="570">
        <v>42</v>
      </c>
      <c r="H52" s="570">
        <v>1865</v>
      </c>
      <c r="I52" s="570">
        <v>78328.5</v>
      </c>
      <c r="J52" s="570"/>
      <c r="K52" s="570"/>
      <c r="L52" s="570">
        <v>90000</v>
      </c>
    </row>
    <row r="53" spans="1:12" ht="12.75">
      <c r="A53" s="787"/>
      <c r="B53" s="570"/>
      <c r="C53" s="662" t="s">
        <v>1485</v>
      </c>
      <c r="D53" s="658" t="s">
        <v>1486</v>
      </c>
      <c r="E53" s="659" t="s">
        <v>1413</v>
      </c>
      <c r="F53" s="570"/>
      <c r="G53" s="570">
        <v>76</v>
      </c>
      <c r="H53" s="570">
        <v>1119</v>
      </c>
      <c r="I53" s="570">
        <v>85063</v>
      </c>
      <c r="J53" s="570"/>
      <c r="K53" s="570"/>
      <c r="L53" s="570">
        <v>12000</v>
      </c>
    </row>
    <row r="54" spans="1:12" ht="12.75">
      <c r="A54" s="787"/>
      <c r="B54" s="570"/>
      <c r="C54" s="660" t="s">
        <v>1487</v>
      </c>
      <c r="D54" s="661" t="s">
        <v>1488</v>
      </c>
      <c r="E54" s="659" t="s">
        <v>1413</v>
      </c>
      <c r="F54" s="570"/>
      <c r="G54" s="570">
        <v>700</v>
      </c>
      <c r="H54" s="570">
        <v>378.3</v>
      </c>
      <c r="I54" s="570">
        <v>264810.7</v>
      </c>
      <c r="J54" s="570"/>
      <c r="K54" s="570"/>
      <c r="L54" s="570">
        <v>350000</v>
      </c>
    </row>
    <row r="55" spans="1:12" ht="12.75">
      <c r="A55" s="787"/>
      <c r="B55" s="570"/>
      <c r="C55" s="662" t="s">
        <v>1489</v>
      </c>
      <c r="D55" s="658" t="s">
        <v>1490</v>
      </c>
      <c r="E55" s="659" t="s">
        <v>1413</v>
      </c>
      <c r="F55" s="570"/>
      <c r="G55" s="570">
        <v>510</v>
      </c>
      <c r="H55" s="570">
        <v>350.28</v>
      </c>
      <c r="I55" s="570">
        <v>178644.8</v>
      </c>
      <c r="J55" s="570"/>
      <c r="K55" s="570"/>
      <c r="L55" s="570">
        <v>280000</v>
      </c>
    </row>
    <row r="56" spans="1:12" ht="12.75">
      <c r="A56" s="787"/>
      <c r="B56" s="570"/>
      <c r="C56" s="660" t="s">
        <v>1491</v>
      </c>
      <c r="D56" s="661" t="s">
        <v>1492</v>
      </c>
      <c r="E56" s="659" t="s">
        <v>1413</v>
      </c>
      <c r="F56" s="570"/>
      <c r="G56" s="570">
        <v>17</v>
      </c>
      <c r="H56" s="570">
        <v>1313</v>
      </c>
      <c r="I56" s="570">
        <v>22318.5</v>
      </c>
      <c r="J56" s="570"/>
      <c r="K56" s="570"/>
      <c r="L56" s="570">
        <v>40000</v>
      </c>
    </row>
    <row r="57" spans="1:12" ht="12.75">
      <c r="A57" s="787"/>
      <c r="B57" s="570"/>
      <c r="C57" s="662" t="s">
        <v>1493</v>
      </c>
      <c r="D57" s="658" t="s">
        <v>1494</v>
      </c>
      <c r="E57" s="659" t="s">
        <v>1413</v>
      </c>
      <c r="F57" s="570"/>
      <c r="G57" s="570">
        <v>39</v>
      </c>
      <c r="H57" s="570">
        <v>654</v>
      </c>
      <c r="I57" s="570">
        <v>25506</v>
      </c>
      <c r="J57" s="570"/>
      <c r="K57" s="570"/>
      <c r="L57" s="570">
        <v>40000</v>
      </c>
    </row>
    <row r="58" spans="1:12" ht="12.75">
      <c r="A58" s="787"/>
      <c r="B58" s="570"/>
      <c r="C58" s="663" t="s">
        <v>1495</v>
      </c>
      <c r="D58" s="664" t="s">
        <v>1496</v>
      </c>
      <c r="E58" s="659" t="s">
        <v>1413</v>
      </c>
      <c r="F58" s="570"/>
      <c r="G58" s="570">
        <v>4</v>
      </c>
      <c r="H58" s="570">
        <v>460.32</v>
      </c>
      <c r="I58" s="570">
        <v>1841.4</v>
      </c>
      <c r="J58" s="570"/>
      <c r="K58" s="570"/>
      <c r="L58" s="570">
        <v>2500</v>
      </c>
    </row>
    <row r="59" spans="1:12" ht="12.75">
      <c r="A59" s="787"/>
      <c r="B59" s="570"/>
      <c r="C59" s="665" t="s">
        <v>1497</v>
      </c>
      <c r="D59" s="666" t="s">
        <v>1498</v>
      </c>
      <c r="E59" s="659" t="s">
        <v>1413</v>
      </c>
      <c r="F59" s="570"/>
      <c r="G59" s="570">
        <v>45</v>
      </c>
      <c r="H59" s="570">
        <v>1042.14</v>
      </c>
      <c r="I59" s="570">
        <v>46896.3</v>
      </c>
      <c r="J59" s="570"/>
      <c r="K59" s="570"/>
      <c r="L59" s="570">
        <v>50000</v>
      </c>
    </row>
    <row r="60" spans="1:12" ht="12.75">
      <c r="A60" s="787"/>
      <c r="B60" s="570"/>
      <c r="C60" s="667"/>
      <c r="D60" s="668" t="s">
        <v>1499</v>
      </c>
      <c r="E60" s="659" t="s">
        <v>1413</v>
      </c>
      <c r="F60" s="570"/>
      <c r="G60" s="570"/>
      <c r="H60" s="570"/>
      <c r="I60" s="570"/>
      <c r="J60" s="570"/>
      <c r="K60" s="570"/>
      <c r="L60" s="570">
        <f aca="true" t="shared" si="0" ref="L60:L77">+J60*K60</f>
        <v>0</v>
      </c>
    </row>
    <row r="61" spans="1:12" ht="12.75">
      <c r="A61" s="787"/>
      <c r="B61" s="570"/>
      <c r="C61" s="669" t="s">
        <v>1500</v>
      </c>
      <c r="D61" s="670" t="s">
        <v>1501</v>
      </c>
      <c r="E61" s="659" t="s">
        <v>1413</v>
      </c>
      <c r="F61" s="570"/>
      <c r="G61" s="570">
        <v>330</v>
      </c>
      <c r="H61" s="570">
        <v>157.35</v>
      </c>
      <c r="I61" s="570">
        <v>51927.3</v>
      </c>
      <c r="J61" s="570"/>
      <c r="K61" s="570"/>
      <c r="L61" s="570">
        <v>74000</v>
      </c>
    </row>
    <row r="62" spans="1:12" ht="12.75">
      <c r="A62" s="787"/>
      <c r="B62" s="570"/>
      <c r="C62" s="671" t="s">
        <v>1502</v>
      </c>
      <c r="D62" s="672" t="s">
        <v>1503</v>
      </c>
      <c r="E62" s="659" t="s">
        <v>1413</v>
      </c>
      <c r="F62" s="570"/>
      <c r="G62" s="570">
        <v>962</v>
      </c>
      <c r="H62" s="570">
        <v>59.4</v>
      </c>
      <c r="I62" s="570">
        <v>57142.8</v>
      </c>
      <c r="J62" s="570"/>
      <c r="K62" s="570"/>
      <c r="L62" s="570">
        <v>84000</v>
      </c>
    </row>
    <row r="63" spans="1:12" ht="12.75">
      <c r="A63" s="787" t="s">
        <v>1079</v>
      </c>
      <c r="B63" s="570"/>
      <c r="C63" s="570"/>
      <c r="D63" s="570"/>
      <c r="E63" s="570"/>
      <c r="F63" s="570"/>
      <c r="G63" s="570"/>
      <c r="H63" s="570"/>
      <c r="I63" s="570">
        <f>SUM(I16:I62)</f>
        <v>7859154.699999999</v>
      </c>
      <c r="J63" s="570"/>
      <c r="K63" s="566"/>
      <c r="L63" s="570">
        <v>9990000</v>
      </c>
    </row>
    <row r="64" spans="1:12" ht="12.75">
      <c r="A64" s="787"/>
      <c r="B64" s="570"/>
      <c r="C64" s="570"/>
      <c r="D64" s="570"/>
      <c r="E64" s="570"/>
      <c r="F64" s="570"/>
      <c r="G64" s="570"/>
      <c r="H64" s="570"/>
      <c r="I64" s="570"/>
      <c r="J64" s="570"/>
      <c r="K64" s="566"/>
      <c r="L64" s="570"/>
    </row>
    <row r="65" spans="1:12" ht="12.75">
      <c r="A65" s="787"/>
      <c r="B65" s="570"/>
      <c r="C65" s="570"/>
      <c r="D65" s="570"/>
      <c r="E65" s="570"/>
      <c r="F65" s="570"/>
      <c r="G65" s="570"/>
      <c r="H65" s="570"/>
      <c r="I65" s="570"/>
      <c r="J65" s="570"/>
      <c r="K65" s="566"/>
      <c r="L65" s="570">
        <f t="shared" si="0"/>
        <v>0</v>
      </c>
    </row>
    <row r="66" spans="1:12" ht="12.75">
      <c r="A66" s="787"/>
      <c r="B66" s="570"/>
      <c r="C66" s="570"/>
      <c r="D66" s="570"/>
      <c r="E66" s="570"/>
      <c r="F66" s="570"/>
      <c r="G66" s="570"/>
      <c r="H66" s="570"/>
      <c r="I66" s="570"/>
      <c r="J66" s="570"/>
      <c r="K66" s="566"/>
      <c r="L66" s="570">
        <f t="shared" si="0"/>
        <v>0</v>
      </c>
    </row>
    <row r="67" spans="1:12" ht="12.75">
      <c r="A67" s="787"/>
      <c r="B67" s="570"/>
      <c r="C67" s="570"/>
      <c r="D67" s="570"/>
      <c r="E67" s="570"/>
      <c r="F67" s="570"/>
      <c r="G67" s="570"/>
      <c r="H67" s="570"/>
      <c r="I67" s="570"/>
      <c r="J67" s="570"/>
      <c r="K67" s="566"/>
      <c r="L67" s="570">
        <f t="shared" si="0"/>
        <v>0</v>
      </c>
    </row>
    <row r="68" spans="1:12" ht="12.75">
      <c r="A68" s="787"/>
      <c r="B68" s="570"/>
      <c r="C68" s="570"/>
      <c r="D68" s="570"/>
      <c r="E68" s="570"/>
      <c r="F68" s="570"/>
      <c r="G68" s="570"/>
      <c r="H68" s="570"/>
      <c r="I68" s="570"/>
      <c r="J68" s="570"/>
      <c r="K68" s="566"/>
      <c r="L68" s="570">
        <f t="shared" si="0"/>
        <v>0</v>
      </c>
    </row>
    <row r="69" spans="1:12" ht="12.75">
      <c r="A69" s="787"/>
      <c r="B69" s="570"/>
      <c r="C69" s="570"/>
      <c r="D69" s="570"/>
      <c r="E69" s="570"/>
      <c r="F69" s="570"/>
      <c r="G69" s="570"/>
      <c r="H69" s="570"/>
      <c r="I69" s="570"/>
      <c r="J69" s="570"/>
      <c r="K69" s="566"/>
      <c r="L69" s="570">
        <f t="shared" si="0"/>
        <v>0</v>
      </c>
    </row>
    <row r="70" spans="1:12" ht="12.75">
      <c r="A70" s="787" t="s">
        <v>1080</v>
      </c>
      <c r="B70" s="570"/>
      <c r="C70" s="570"/>
      <c r="D70" s="570"/>
      <c r="E70" s="570"/>
      <c r="F70" s="570"/>
      <c r="G70" s="570"/>
      <c r="H70" s="570"/>
      <c r="I70" s="570"/>
      <c r="J70" s="570"/>
      <c r="K70" s="566"/>
      <c r="L70" s="570">
        <f t="shared" si="0"/>
        <v>0</v>
      </c>
    </row>
    <row r="71" spans="1:12" ht="12.75">
      <c r="A71" s="787"/>
      <c r="B71" s="570"/>
      <c r="C71" s="570"/>
      <c r="D71" s="570"/>
      <c r="E71" s="570"/>
      <c r="F71" s="570"/>
      <c r="G71" s="570"/>
      <c r="H71" s="570"/>
      <c r="I71" s="570"/>
      <c r="J71" s="570"/>
      <c r="K71" s="566"/>
      <c r="L71" s="570">
        <f t="shared" si="0"/>
        <v>0</v>
      </c>
    </row>
    <row r="72" spans="1:12" ht="12.75">
      <c r="A72" s="787"/>
      <c r="B72" s="570"/>
      <c r="C72" s="570"/>
      <c r="D72" s="570"/>
      <c r="E72" s="570"/>
      <c r="F72" s="570"/>
      <c r="G72" s="570"/>
      <c r="H72" s="570"/>
      <c r="I72" s="570"/>
      <c r="J72" s="570"/>
      <c r="K72" s="566"/>
      <c r="L72" s="570">
        <f t="shared" si="0"/>
        <v>0</v>
      </c>
    </row>
    <row r="73" spans="1:12" ht="12.75">
      <c r="A73" s="787"/>
      <c r="B73" s="570"/>
      <c r="C73" s="570"/>
      <c r="D73" s="570"/>
      <c r="E73" s="570"/>
      <c r="F73" s="570"/>
      <c r="G73" s="570"/>
      <c r="H73" s="570"/>
      <c r="I73" s="570"/>
      <c r="J73" s="570"/>
      <c r="K73" s="570"/>
      <c r="L73" s="570">
        <f t="shared" si="0"/>
        <v>0</v>
      </c>
    </row>
    <row r="74" spans="1:12" ht="12.75">
      <c r="A74" s="787"/>
      <c r="B74" s="570"/>
      <c r="C74" s="570"/>
      <c r="D74" s="570"/>
      <c r="E74" s="570"/>
      <c r="F74" s="570"/>
      <c r="G74" s="570"/>
      <c r="H74" s="570"/>
      <c r="I74" s="570"/>
      <c r="J74" s="570"/>
      <c r="K74" s="570"/>
      <c r="L74" s="570">
        <f t="shared" si="0"/>
        <v>0</v>
      </c>
    </row>
    <row r="75" spans="1:12" ht="12.75">
      <c r="A75" s="787"/>
      <c r="B75" s="570"/>
      <c r="C75" s="570"/>
      <c r="D75" s="570"/>
      <c r="E75" s="570"/>
      <c r="F75" s="570"/>
      <c r="G75" s="570"/>
      <c r="H75" s="570"/>
      <c r="I75" s="570"/>
      <c r="J75" s="570"/>
      <c r="K75" s="570"/>
      <c r="L75" s="570">
        <f t="shared" si="0"/>
        <v>0</v>
      </c>
    </row>
    <row r="76" spans="1:12" ht="12.75">
      <c r="A76" s="787"/>
      <c r="B76" s="570"/>
      <c r="C76" s="570"/>
      <c r="D76" s="570"/>
      <c r="E76" s="570"/>
      <c r="F76" s="570"/>
      <c r="G76" s="570"/>
      <c r="H76" s="570"/>
      <c r="I76" s="570"/>
      <c r="J76" s="570"/>
      <c r="K76" s="570"/>
      <c r="L76" s="570">
        <f t="shared" si="0"/>
        <v>0</v>
      </c>
    </row>
    <row r="77" spans="1:12" ht="12.75">
      <c r="A77" s="569" t="s">
        <v>1081</v>
      </c>
      <c r="B77" s="569"/>
      <c r="C77" s="571"/>
      <c r="D77" s="571"/>
      <c r="E77" s="571"/>
      <c r="F77" s="571"/>
      <c r="G77" s="572"/>
      <c r="H77" s="572"/>
      <c r="I77" s="571"/>
      <c r="J77" s="572">
        <f>SUM(J6:J76)</f>
        <v>0</v>
      </c>
      <c r="K77" s="572">
        <f>SUM(K6:K76)</f>
        <v>0</v>
      </c>
      <c r="L77" s="570">
        <f t="shared" si="0"/>
        <v>0</v>
      </c>
    </row>
    <row r="78" spans="1:12" ht="12.75">
      <c r="A78" s="10" t="s">
        <v>1082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</sheetData>
  <sheetProtection selectLockedCells="1" selectUnlockedCells="1"/>
  <mergeCells count="15">
    <mergeCell ref="F2:F4"/>
    <mergeCell ref="G2:L2"/>
    <mergeCell ref="G3:I3"/>
    <mergeCell ref="J3:L3"/>
    <mergeCell ref="A6:A10"/>
    <mergeCell ref="A11:A15"/>
    <mergeCell ref="A16:A62"/>
    <mergeCell ref="A63:A69"/>
    <mergeCell ref="A70:A76"/>
    <mergeCell ref="A1:L1"/>
    <mergeCell ref="A2:A4"/>
    <mergeCell ref="B2:B4"/>
    <mergeCell ref="C2:C4"/>
    <mergeCell ref="D2:D4"/>
    <mergeCell ref="E2:E4"/>
  </mergeCells>
  <printOptions/>
  <pageMargins left="0.25" right="0.25" top="0.75" bottom="0.75" header="0.3" footer="0.3"/>
  <pageSetup horizontalDpi="300" verticalDpi="300" orientation="landscape" paperSize="9" scale="8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4">
      <selection activeCell="G14" sqref="G14"/>
    </sheetView>
  </sheetViews>
  <sheetFormatPr defaultColWidth="9.140625" defaultRowHeight="12.75"/>
  <cols>
    <col min="1" max="1" width="9.140625" style="9" customWidth="1"/>
    <col min="2" max="2" width="53.57421875" style="9" customWidth="1"/>
    <col min="3" max="3" width="14.421875" style="9" customWidth="1"/>
    <col min="4" max="4" width="16.421875" style="9" customWidth="1"/>
    <col min="5" max="16384" width="9.140625" style="9" customWidth="1"/>
  </cols>
  <sheetData>
    <row r="1" spans="3:4" s="573" customFormat="1" ht="15.75">
      <c r="C1" s="574"/>
      <c r="D1" s="574"/>
    </row>
    <row r="2" spans="1:4" s="573" customFormat="1" ht="51.75" customHeight="1">
      <c r="A2" s="791" t="s">
        <v>1083</v>
      </c>
      <c r="B2" s="791"/>
      <c r="C2" s="791"/>
      <c r="D2" s="791"/>
    </row>
    <row r="3" spans="1:4" ht="12.75">
      <c r="A3" s="565"/>
      <c r="B3" s="565"/>
      <c r="C3" s="565"/>
      <c r="D3" s="575" t="s">
        <v>1084</v>
      </c>
    </row>
    <row r="4" spans="1:4" ht="45" customHeight="1">
      <c r="A4" s="792" t="s">
        <v>86</v>
      </c>
      <c r="B4" s="792" t="s">
        <v>1085</v>
      </c>
      <c r="C4" s="576" t="s">
        <v>1072</v>
      </c>
      <c r="D4" s="143" t="s">
        <v>1738</v>
      </c>
    </row>
    <row r="5" spans="1:4" ht="35.25" customHeight="1">
      <c r="A5" s="792"/>
      <c r="B5" s="792"/>
      <c r="C5" s="576" t="s">
        <v>1075</v>
      </c>
      <c r="D5" s="576" t="s">
        <v>1075</v>
      </c>
    </row>
    <row r="6" spans="1:4" ht="20.25" customHeight="1">
      <c r="A6" s="576">
        <v>0</v>
      </c>
      <c r="B6" s="577">
        <v>1</v>
      </c>
      <c r="C6" s="577">
        <v>2</v>
      </c>
      <c r="D6" s="577">
        <v>3</v>
      </c>
    </row>
    <row r="7" spans="1:4" ht="18" customHeight="1">
      <c r="A7" s="578" t="s">
        <v>1403</v>
      </c>
      <c r="B7" s="655" t="s">
        <v>1404</v>
      </c>
      <c r="C7" s="578">
        <v>8344125</v>
      </c>
      <c r="D7" s="578">
        <v>9280000</v>
      </c>
    </row>
    <row r="8" spans="1:4" ht="18" customHeight="1">
      <c r="A8" s="578" t="s">
        <v>1405</v>
      </c>
      <c r="B8" s="656" t="s">
        <v>1406</v>
      </c>
      <c r="C8" s="578">
        <v>4644108</v>
      </c>
      <c r="D8" s="578">
        <v>5504000</v>
      </c>
    </row>
    <row r="9" spans="1:4" ht="18" customHeight="1">
      <c r="A9" s="578" t="s">
        <v>1407</v>
      </c>
      <c r="B9" s="656" t="s">
        <v>1408</v>
      </c>
      <c r="C9" s="578">
        <v>626171</v>
      </c>
      <c r="D9" s="578">
        <v>750000</v>
      </c>
    </row>
    <row r="10" spans="1:4" ht="18" customHeight="1">
      <c r="A10" s="578" t="s">
        <v>1409</v>
      </c>
      <c r="B10" s="656" t="s">
        <v>1410</v>
      </c>
      <c r="C10" s="578"/>
      <c r="D10" s="578"/>
    </row>
    <row r="11" spans="1:4" ht="18" customHeight="1">
      <c r="A11" s="578"/>
      <c r="B11" s="579"/>
      <c r="C11" s="578"/>
      <c r="D11" s="578"/>
    </row>
    <row r="12" spans="1:4" ht="18" customHeight="1">
      <c r="A12" s="578"/>
      <c r="B12" s="579"/>
      <c r="C12" s="578"/>
      <c r="D12" s="578"/>
    </row>
    <row r="13" spans="1:4" ht="18" customHeight="1">
      <c r="A13" s="578"/>
      <c r="B13" s="579"/>
      <c r="C13" s="578"/>
      <c r="D13" s="578"/>
    </row>
    <row r="14" spans="1:4" ht="18" customHeight="1">
      <c r="A14" s="793" t="s">
        <v>169</v>
      </c>
      <c r="B14" s="793"/>
      <c r="C14" s="578">
        <f>SUM(C7:C13)</f>
        <v>13614404</v>
      </c>
      <c r="D14" s="578">
        <f>SUM(D7:D13)</f>
        <v>15534000</v>
      </c>
    </row>
  </sheetData>
  <sheetProtection selectLockedCells="1" selectUnlockedCells="1"/>
  <mergeCells count="4">
    <mergeCell ref="A2:D2"/>
    <mergeCell ref="A4:A5"/>
    <mergeCell ref="B4:B5"/>
    <mergeCell ref="A14:B14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42"/>
  <sheetViews>
    <sheetView zoomScalePageLayoutView="0" workbookViewId="0" topLeftCell="A4">
      <selection activeCell="E27" sqref="E27"/>
    </sheetView>
  </sheetViews>
  <sheetFormatPr defaultColWidth="9.140625" defaultRowHeight="12.75"/>
  <cols>
    <col min="1" max="1" width="29.421875" style="580" customWidth="1"/>
    <col min="2" max="2" width="42.8515625" style="580" customWidth="1"/>
    <col min="3" max="3" width="10.421875" style="0" customWidth="1"/>
  </cols>
  <sheetData>
    <row r="1" spans="1:2" ht="13.5" customHeight="1">
      <c r="A1" s="794" t="s">
        <v>1086</v>
      </c>
      <c r="B1" s="794"/>
    </row>
    <row r="2" spans="1:2" ht="12.75">
      <c r="A2" s="794"/>
      <c r="B2" s="794"/>
    </row>
    <row r="3" spans="1:2" ht="12.75">
      <c r="A3" s="581"/>
      <c r="B3" s="581"/>
    </row>
    <row r="4" spans="1:2" ht="13.5" customHeight="1">
      <c r="A4" s="582" t="s">
        <v>1087</v>
      </c>
      <c r="B4" s="795" t="s">
        <v>1088</v>
      </c>
    </row>
    <row r="5" spans="1:2" ht="12.75">
      <c r="A5" s="583" t="s">
        <v>1089</v>
      </c>
      <c r="B5" s="795"/>
    </row>
    <row r="6" spans="1:2" ht="25.5">
      <c r="A6" s="584">
        <v>1100081</v>
      </c>
      <c r="B6" s="584" t="s">
        <v>1090</v>
      </c>
    </row>
    <row r="7" spans="1:2" ht="25.5">
      <c r="A7" s="584">
        <v>1100082</v>
      </c>
      <c r="B7" s="582" t="s">
        <v>1091</v>
      </c>
    </row>
    <row r="8" spans="1:2" ht="26.25">
      <c r="A8" s="584">
        <v>1100083</v>
      </c>
      <c r="B8" s="585" t="s">
        <v>1092</v>
      </c>
    </row>
    <row r="9" spans="1:2" ht="38.25">
      <c r="A9" s="584">
        <v>1100084</v>
      </c>
      <c r="B9" s="584" t="s">
        <v>1093</v>
      </c>
    </row>
    <row r="10" spans="1:2" ht="25.5">
      <c r="A10" s="584">
        <v>1100085</v>
      </c>
      <c r="B10" s="582" t="s">
        <v>1094</v>
      </c>
    </row>
    <row r="11" spans="1:2" ht="12.75">
      <c r="A11" s="586">
        <v>1200062</v>
      </c>
      <c r="B11" s="584" t="s">
        <v>1095</v>
      </c>
    </row>
    <row r="12" spans="1:2" ht="38.25">
      <c r="A12" s="584">
        <v>1200063</v>
      </c>
      <c r="B12" s="584" t="s">
        <v>432</v>
      </c>
    </row>
    <row r="13" spans="1:2" ht="25.5">
      <c r="A13" s="584">
        <v>1200064</v>
      </c>
      <c r="B13" s="584" t="s">
        <v>1096</v>
      </c>
    </row>
    <row r="14" spans="1:2" ht="25.5">
      <c r="A14" s="584">
        <v>1200065</v>
      </c>
      <c r="B14" s="584" t="s">
        <v>1097</v>
      </c>
    </row>
    <row r="15" spans="1:2" ht="40.5">
      <c r="A15" s="584">
        <v>2200131</v>
      </c>
      <c r="B15" s="587" t="s">
        <v>1098</v>
      </c>
    </row>
    <row r="16" spans="1:2" ht="25.5">
      <c r="A16" s="584">
        <v>1300038</v>
      </c>
      <c r="B16" s="584" t="s">
        <v>1099</v>
      </c>
    </row>
    <row r="17" spans="1:2" ht="25.5">
      <c r="A17" s="584">
        <v>1300039</v>
      </c>
      <c r="B17" s="584" t="s">
        <v>1100</v>
      </c>
    </row>
    <row r="18" spans="1:2" ht="13.5">
      <c r="A18" s="584">
        <v>1800011</v>
      </c>
      <c r="B18" s="587" t="s">
        <v>1101</v>
      </c>
    </row>
    <row r="19" spans="1:2" ht="12.75">
      <c r="A19" s="584">
        <v>1300040</v>
      </c>
      <c r="B19" s="584" t="s">
        <v>1102</v>
      </c>
    </row>
    <row r="20" spans="1:2" ht="25.5">
      <c r="A20" s="584">
        <v>13000129</v>
      </c>
      <c r="B20" s="584" t="s">
        <v>1103</v>
      </c>
    </row>
    <row r="21" spans="1:2" ht="25.5">
      <c r="A21" s="584">
        <v>13000130</v>
      </c>
      <c r="B21" s="584" t="s">
        <v>1104</v>
      </c>
    </row>
    <row r="22" spans="1:2" ht="12.75">
      <c r="A22" s="584">
        <v>1300041</v>
      </c>
      <c r="B22" s="584" t="s">
        <v>1105</v>
      </c>
    </row>
    <row r="23" spans="1:2" ht="12.75">
      <c r="A23" s="584">
        <v>1300042</v>
      </c>
      <c r="B23" s="584" t="s">
        <v>1106</v>
      </c>
    </row>
    <row r="24" spans="1:2" ht="12.75">
      <c r="A24" s="584">
        <v>1300043</v>
      </c>
      <c r="B24" s="584" t="s">
        <v>1107</v>
      </c>
    </row>
    <row r="25" spans="1:2" ht="25.5">
      <c r="A25" s="584">
        <v>2200128</v>
      </c>
      <c r="B25" s="584" t="s">
        <v>1108</v>
      </c>
    </row>
    <row r="26" spans="1:2" ht="25.5">
      <c r="A26" s="586">
        <v>1300029</v>
      </c>
      <c r="B26" s="584" t="s">
        <v>1109</v>
      </c>
    </row>
    <row r="27" spans="1:2" ht="25.5">
      <c r="A27" s="584">
        <v>1300044</v>
      </c>
      <c r="B27" s="584" t="s">
        <v>1110</v>
      </c>
    </row>
    <row r="28" spans="1:2" ht="38.25">
      <c r="A28" s="584">
        <v>1300046</v>
      </c>
      <c r="B28" s="584" t="s">
        <v>1111</v>
      </c>
    </row>
    <row r="29" spans="1:2" ht="25.5">
      <c r="A29" s="584">
        <v>1300047</v>
      </c>
      <c r="B29" s="584" t="s">
        <v>1112</v>
      </c>
    </row>
    <row r="30" spans="1:2" ht="12.75">
      <c r="A30" s="584">
        <v>1200056</v>
      </c>
      <c r="B30" s="584" t="s">
        <v>1113</v>
      </c>
    </row>
    <row r="31" spans="1:2" ht="13.5">
      <c r="A31" s="584">
        <v>1200057</v>
      </c>
      <c r="B31" s="587" t="s">
        <v>262</v>
      </c>
    </row>
    <row r="32" spans="1:2" ht="13.5">
      <c r="A32" s="582">
        <v>1700054</v>
      </c>
      <c r="B32" s="585" t="s">
        <v>302</v>
      </c>
    </row>
    <row r="33" spans="1:2" ht="13.5">
      <c r="A33" s="582">
        <v>1700055</v>
      </c>
      <c r="B33" s="585" t="s">
        <v>1114</v>
      </c>
    </row>
    <row r="34" spans="1:2" ht="13.5">
      <c r="A34" s="588">
        <v>1800052</v>
      </c>
      <c r="B34" s="585" t="s">
        <v>1115</v>
      </c>
    </row>
    <row r="35" spans="1:2" ht="27">
      <c r="A35" s="588">
        <v>1900035</v>
      </c>
      <c r="B35" s="585" t="s">
        <v>295</v>
      </c>
    </row>
    <row r="36" spans="1:2" ht="13.5">
      <c r="A36" s="589">
        <v>2000017</v>
      </c>
      <c r="B36" s="587" t="s">
        <v>1116</v>
      </c>
    </row>
    <row r="37" spans="1:2" ht="13.5">
      <c r="A37" s="589">
        <v>1200055</v>
      </c>
      <c r="B37" s="587" t="s">
        <v>1117</v>
      </c>
    </row>
    <row r="38" spans="1:2" ht="13.5">
      <c r="A38" s="586">
        <v>2200129</v>
      </c>
      <c r="B38" s="587" t="s">
        <v>1118</v>
      </c>
    </row>
    <row r="39" spans="1:2" ht="27">
      <c r="A39" s="584">
        <v>2200130</v>
      </c>
      <c r="B39" s="587" t="s">
        <v>886</v>
      </c>
    </row>
    <row r="40" spans="1:2" ht="25.5">
      <c r="A40" s="584">
        <v>2400060</v>
      </c>
      <c r="B40" s="584" t="s">
        <v>1119</v>
      </c>
    </row>
    <row r="41" spans="1:2" ht="25.5">
      <c r="A41" s="584">
        <v>2400061</v>
      </c>
      <c r="B41" s="584" t="s">
        <v>1120</v>
      </c>
    </row>
    <row r="42" spans="1:2" ht="25.5">
      <c r="A42" s="584">
        <v>2400062</v>
      </c>
      <c r="B42" s="584" t="s">
        <v>1121</v>
      </c>
    </row>
  </sheetData>
  <sheetProtection selectLockedCells="1" selectUnlockedCells="1"/>
  <mergeCells count="2">
    <mergeCell ref="A1:B2"/>
    <mergeCell ref="B4:B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9">
      <selection activeCell="H10" sqref="H10"/>
    </sheetView>
  </sheetViews>
  <sheetFormatPr defaultColWidth="9.140625" defaultRowHeight="12.75"/>
  <cols>
    <col min="1" max="1" width="8.8515625" style="0" customWidth="1"/>
    <col min="3" max="3" width="70.7109375" style="0" customWidth="1"/>
  </cols>
  <sheetData>
    <row r="1" spans="1:3" ht="59.25" customHeight="1">
      <c r="A1" s="796" t="s">
        <v>1122</v>
      </c>
      <c r="B1" s="796"/>
      <c r="C1" s="796"/>
    </row>
    <row r="2" spans="1:3" ht="12.75">
      <c r="A2" s="797"/>
      <c r="B2" s="580"/>
      <c r="C2" s="580"/>
    </row>
    <row r="3" spans="1:3" ht="12.75">
      <c r="A3" s="797"/>
      <c r="B3" s="580"/>
      <c r="C3" s="580"/>
    </row>
    <row r="4" spans="1:3" ht="27" customHeight="1">
      <c r="A4" s="798" t="s">
        <v>1123</v>
      </c>
      <c r="B4" s="798" t="s">
        <v>1087</v>
      </c>
      <c r="C4" s="795" t="s">
        <v>1088</v>
      </c>
    </row>
    <row r="5" spans="1:3" ht="12.75">
      <c r="A5" s="798"/>
      <c r="B5" s="798"/>
      <c r="C5" s="795"/>
    </row>
    <row r="6" spans="1:3" ht="13.5">
      <c r="A6" s="587" t="s">
        <v>1124</v>
      </c>
      <c r="B6" s="587">
        <v>1100081</v>
      </c>
      <c r="C6" s="584" t="s">
        <v>1090</v>
      </c>
    </row>
    <row r="7" spans="1:3" ht="13.5">
      <c r="A7" s="585" t="s">
        <v>1125</v>
      </c>
      <c r="B7" s="587">
        <v>1100082</v>
      </c>
      <c r="C7" s="582" t="s">
        <v>1091</v>
      </c>
    </row>
    <row r="8" spans="1:3" ht="13.5">
      <c r="A8" s="585" t="s">
        <v>1126</v>
      </c>
      <c r="B8" s="587">
        <v>1100083</v>
      </c>
      <c r="C8" s="585" t="s">
        <v>1092</v>
      </c>
    </row>
    <row r="9" spans="1:3" ht="25.5">
      <c r="A9" s="587" t="s">
        <v>1127</v>
      </c>
      <c r="B9" s="587">
        <v>1100084</v>
      </c>
      <c r="C9" s="584" t="s">
        <v>1093</v>
      </c>
    </row>
    <row r="10" spans="1:3" ht="13.5">
      <c r="A10" s="585" t="s">
        <v>1128</v>
      </c>
      <c r="B10" s="587">
        <v>1100085</v>
      </c>
      <c r="C10" s="582" t="s">
        <v>1094</v>
      </c>
    </row>
    <row r="11" spans="1:3" ht="13.5">
      <c r="A11" s="587">
        <v>10</v>
      </c>
      <c r="B11" s="590">
        <v>1200062</v>
      </c>
      <c r="C11" s="584" t="s">
        <v>1095</v>
      </c>
    </row>
    <row r="12" spans="1:3" ht="25.5">
      <c r="A12" s="587" t="s">
        <v>1129</v>
      </c>
      <c r="B12" s="587">
        <v>1200063</v>
      </c>
      <c r="C12" s="584" t="s">
        <v>432</v>
      </c>
    </row>
    <row r="13" spans="1:3" ht="13.5">
      <c r="A13" s="587" t="s">
        <v>1130</v>
      </c>
      <c r="B13" s="587">
        <v>1200064</v>
      </c>
      <c r="C13" s="584" t="s">
        <v>1096</v>
      </c>
    </row>
    <row r="14" spans="1:3" ht="13.5">
      <c r="A14" s="587" t="s">
        <v>1131</v>
      </c>
      <c r="B14" s="587">
        <v>1200065</v>
      </c>
      <c r="C14" s="584" t="s">
        <v>1097</v>
      </c>
    </row>
    <row r="15" spans="1:3" ht="27">
      <c r="A15" s="587">
        <v>18</v>
      </c>
      <c r="B15" s="587">
        <v>2200131</v>
      </c>
      <c r="C15" s="587" t="s">
        <v>1098</v>
      </c>
    </row>
    <row r="16" spans="1:3" ht="12.75">
      <c r="A16" s="584" t="s">
        <v>1132</v>
      </c>
      <c r="B16" s="584">
        <v>1300038</v>
      </c>
      <c r="C16" s="584" t="s">
        <v>1099</v>
      </c>
    </row>
    <row r="17" spans="1:3" ht="12.75">
      <c r="A17" s="584" t="s">
        <v>1133</v>
      </c>
      <c r="B17" s="584">
        <v>1300039</v>
      </c>
      <c r="C17" s="584" t="s">
        <v>1100</v>
      </c>
    </row>
    <row r="18" spans="1:3" ht="13.5">
      <c r="A18" s="587" t="s">
        <v>1134</v>
      </c>
      <c r="B18" s="587">
        <v>1800011</v>
      </c>
      <c r="C18" s="587" t="s">
        <v>1101</v>
      </c>
    </row>
    <row r="19" spans="1:3" ht="12.75">
      <c r="A19" s="584">
        <v>40</v>
      </c>
      <c r="B19" s="584">
        <v>1300040</v>
      </c>
      <c r="C19" s="584" t="s">
        <v>1102</v>
      </c>
    </row>
    <row r="20" spans="1:3" ht="12.75">
      <c r="A20" s="584">
        <v>41</v>
      </c>
      <c r="B20" s="584">
        <v>13000129</v>
      </c>
      <c r="C20" s="584" t="s">
        <v>1103</v>
      </c>
    </row>
    <row r="21" spans="1:3" ht="12.75">
      <c r="A21" s="584">
        <v>42</v>
      </c>
      <c r="B21" s="584">
        <v>13000130</v>
      </c>
      <c r="C21" s="584" t="s">
        <v>1104</v>
      </c>
    </row>
    <row r="22" spans="1:3" ht="12.75">
      <c r="A22" s="584">
        <v>43</v>
      </c>
      <c r="B22" s="584">
        <v>1300041</v>
      </c>
      <c r="C22" s="584" t="s">
        <v>1105</v>
      </c>
    </row>
    <row r="23" spans="1:3" ht="12.75">
      <c r="A23" s="584">
        <v>44</v>
      </c>
      <c r="B23" s="584">
        <v>1300042</v>
      </c>
      <c r="C23" s="584" t="s">
        <v>1106</v>
      </c>
    </row>
    <row r="24" spans="1:3" ht="12.75">
      <c r="A24" s="584">
        <v>45</v>
      </c>
      <c r="B24" s="584">
        <v>1300043</v>
      </c>
      <c r="C24" s="584" t="s">
        <v>1107</v>
      </c>
    </row>
    <row r="25" spans="1:3" ht="12.75">
      <c r="A25" s="584">
        <v>46</v>
      </c>
      <c r="B25" s="584">
        <v>2200128</v>
      </c>
      <c r="C25" s="584" t="s">
        <v>1108</v>
      </c>
    </row>
    <row r="26" spans="1:3" ht="12.75">
      <c r="A26" s="584">
        <v>47</v>
      </c>
      <c r="B26" s="586">
        <v>1300029</v>
      </c>
      <c r="C26" s="584" t="s">
        <v>1109</v>
      </c>
    </row>
    <row r="27" spans="1:3" ht="12.75">
      <c r="A27" s="584">
        <v>48</v>
      </c>
      <c r="B27" s="584">
        <v>1300044</v>
      </c>
      <c r="C27" s="584" t="s">
        <v>1110</v>
      </c>
    </row>
    <row r="28" spans="1:3" ht="25.5">
      <c r="A28" s="584">
        <v>49</v>
      </c>
      <c r="B28" s="584">
        <v>1300046</v>
      </c>
      <c r="C28" s="584" t="s">
        <v>1111</v>
      </c>
    </row>
    <row r="29" spans="1:3" ht="12.75">
      <c r="A29" s="584">
        <v>50</v>
      </c>
      <c r="B29" s="584">
        <v>1300047</v>
      </c>
      <c r="C29" s="584" t="s">
        <v>1112</v>
      </c>
    </row>
    <row r="30" spans="1:3" ht="12.75">
      <c r="A30" s="580"/>
      <c r="B30" s="580"/>
      <c r="C30" s="580"/>
    </row>
    <row r="31" spans="1:3" ht="12.75">
      <c r="A31" s="580"/>
      <c r="B31" s="580"/>
      <c r="C31" s="580"/>
    </row>
    <row r="32" spans="1:3" ht="12.75">
      <c r="A32" s="580"/>
      <c r="B32" s="580"/>
      <c r="C32" s="580"/>
    </row>
    <row r="33" spans="1:3" ht="20.25">
      <c r="A33" s="799" t="s">
        <v>1135</v>
      </c>
      <c r="B33" s="799"/>
      <c r="C33" s="799"/>
    </row>
    <row r="34" spans="1:3" ht="12.75">
      <c r="A34" s="580"/>
      <c r="B34" s="580"/>
      <c r="C34" s="580"/>
    </row>
    <row r="35" spans="1:3" ht="13.5" customHeight="1">
      <c r="A35" s="591" t="s">
        <v>1123</v>
      </c>
      <c r="B35" s="591"/>
      <c r="C35" s="795" t="s">
        <v>1088</v>
      </c>
    </row>
    <row r="36" spans="1:3" ht="13.5">
      <c r="A36" s="592" t="s">
        <v>1136</v>
      </c>
      <c r="B36" s="592"/>
      <c r="C36" s="795"/>
    </row>
    <row r="37" spans="1:3" ht="13.5">
      <c r="A37" s="587" t="s">
        <v>1137</v>
      </c>
      <c r="B37" s="584">
        <v>1200056</v>
      </c>
      <c r="C37" s="584" t="s">
        <v>1113</v>
      </c>
    </row>
    <row r="38" spans="1:3" ht="13.5">
      <c r="A38" s="587" t="s">
        <v>1138</v>
      </c>
      <c r="B38" s="584">
        <v>1200057</v>
      </c>
      <c r="C38" s="587" t="s">
        <v>262</v>
      </c>
    </row>
    <row r="39" spans="1:3" ht="13.5">
      <c r="A39" s="585" t="s">
        <v>1139</v>
      </c>
      <c r="B39" s="582">
        <v>1700054</v>
      </c>
      <c r="C39" s="585" t="s">
        <v>302</v>
      </c>
    </row>
    <row r="40" spans="1:3" ht="13.5">
      <c r="A40" s="585" t="s">
        <v>1140</v>
      </c>
      <c r="B40" s="582">
        <v>1700055</v>
      </c>
      <c r="C40" s="585" t="s">
        <v>303</v>
      </c>
    </row>
    <row r="41" spans="1:3" ht="14.25">
      <c r="A41" s="593" t="s">
        <v>1141</v>
      </c>
      <c r="B41" s="588">
        <v>1800052</v>
      </c>
      <c r="C41" s="585" t="s">
        <v>1115</v>
      </c>
    </row>
    <row r="42" spans="1:3" ht="13.5">
      <c r="A42" s="585">
        <v>67</v>
      </c>
      <c r="B42" s="588">
        <v>1900035</v>
      </c>
      <c r="C42" s="585" t="s">
        <v>295</v>
      </c>
    </row>
    <row r="43" spans="1:3" ht="13.5">
      <c r="A43" s="587">
        <v>68</v>
      </c>
      <c r="B43" s="589">
        <v>2000017</v>
      </c>
      <c r="C43" s="587" t="s">
        <v>1116</v>
      </c>
    </row>
    <row r="44" spans="1:3" ht="13.5">
      <c r="A44" s="587">
        <v>69</v>
      </c>
      <c r="B44" s="589">
        <v>1200055</v>
      </c>
      <c r="C44" s="587" t="s">
        <v>1117</v>
      </c>
    </row>
    <row r="45" spans="1:3" ht="12.75">
      <c r="A45" s="580"/>
      <c r="B45" s="580"/>
      <c r="C45" s="580"/>
    </row>
    <row r="46" spans="1:3" ht="12.75">
      <c r="A46" s="580"/>
      <c r="B46" s="580"/>
      <c r="C46" s="580"/>
    </row>
    <row r="47" spans="1:3" ht="20.25">
      <c r="A47" s="799" t="s">
        <v>1142</v>
      </c>
      <c r="B47" s="799"/>
      <c r="C47" s="799"/>
    </row>
    <row r="48" spans="1:3" ht="12.75">
      <c r="A48" s="580"/>
      <c r="B48" s="580"/>
      <c r="C48" s="580"/>
    </row>
    <row r="49" spans="1:3" ht="13.5" customHeight="1">
      <c r="A49" s="591" t="s">
        <v>1123</v>
      </c>
      <c r="B49" s="591"/>
      <c r="C49" s="795" t="s">
        <v>1088</v>
      </c>
    </row>
    <row r="50" spans="1:3" ht="13.5">
      <c r="A50" s="592" t="s">
        <v>1136</v>
      </c>
      <c r="B50" s="592"/>
      <c r="C50" s="795"/>
    </row>
    <row r="51" spans="1:3" ht="13.5">
      <c r="A51" s="587">
        <v>12</v>
      </c>
      <c r="B51" s="586">
        <v>2200129</v>
      </c>
      <c r="C51" s="587" t="s">
        <v>1118</v>
      </c>
    </row>
    <row r="52" spans="1:3" ht="13.5">
      <c r="A52" s="587">
        <v>13</v>
      </c>
      <c r="B52" s="584">
        <v>2200130</v>
      </c>
      <c r="C52" s="587" t="s">
        <v>886</v>
      </c>
    </row>
    <row r="53" spans="1:3" ht="12.75">
      <c r="A53" s="580"/>
      <c r="B53" s="580"/>
      <c r="C53" s="580"/>
    </row>
    <row r="54" spans="1:3" ht="12.75">
      <c r="A54" s="580"/>
      <c r="B54" s="580"/>
      <c r="C54" s="580"/>
    </row>
    <row r="55" spans="1:3" ht="20.25">
      <c r="A55" s="799" t="s">
        <v>1143</v>
      </c>
      <c r="B55" s="799"/>
      <c r="C55" s="799"/>
    </row>
    <row r="56" spans="1:3" ht="12.75">
      <c r="A56" s="580"/>
      <c r="B56" s="580"/>
      <c r="C56" s="580"/>
    </row>
    <row r="57" spans="1:3" ht="13.5" customHeight="1">
      <c r="A57" s="591" t="s">
        <v>1123</v>
      </c>
      <c r="B57" s="591"/>
      <c r="C57" s="795" t="s">
        <v>1088</v>
      </c>
    </row>
    <row r="58" spans="1:3" ht="13.5">
      <c r="A58" s="592" t="s">
        <v>1136</v>
      </c>
      <c r="B58" s="592"/>
      <c r="C58" s="795"/>
    </row>
    <row r="59" spans="1:3" ht="12.75">
      <c r="A59" s="584">
        <v>127</v>
      </c>
      <c r="B59" s="584">
        <v>2400060</v>
      </c>
      <c r="C59" s="584" t="s">
        <v>1119</v>
      </c>
    </row>
    <row r="60" spans="1:3" ht="12.75">
      <c r="A60" s="584">
        <v>128</v>
      </c>
      <c r="B60" s="584">
        <v>2400061</v>
      </c>
      <c r="C60" s="584" t="s">
        <v>1120</v>
      </c>
    </row>
    <row r="61" spans="1:3" ht="12.75">
      <c r="A61" s="584">
        <v>129</v>
      </c>
      <c r="B61" s="584">
        <v>2400062</v>
      </c>
      <c r="C61" s="584" t="s">
        <v>1121</v>
      </c>
    </row>
  </sheetData>
  <sheetProtection selectLockedCells="1" selectUnlockedCells="1"/>
  <mergeCells count="11">
    <mergeCell ref="C35:C36"/>
    <mergeCell ref="A47:C47"/>
    <mergeCell ref="C49:C50"/>
    <mergeCell ref="A55:C55"/>
    <mergeCell ref="C57:C58"/>
    <mergeCell ref="A1:C1"/>
    <mergeCell ref="A2:A3"/>
    <mergeCell ref="A4:A5"/>
    <mergeCell ref="B4:B5"/>
    <mergeCell ref="C4:C5"/>
    <mergeCell ref="A33:C33"/>
  </mergeCells>
  <printOptions/>
  <pageMargins left="0.25" right="0.25" top="0.75" bottom="0.75" header="0.3" footer="0.3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3:B262"/>
  <sheetViews>
    <sheetView zoomScalePageLayoutView="0" workbookViewId="0" topLeftCell="A239">
      <selection activeCell="G272" sqref="G272"/>
    </sheetView>
  </sheetViews>
  <sheetFormatPr defaultColWidth="9.140625" defaultRowHeight="12.75"/>
  <cols>
    <col min="1" max="1" width="13.7109375" style="0" customWidth="1"/>
    <col min="2" max="2" width="85.421875" style="0" customWidth="1"/>
  </cols>
  <sheetData>
    <row r="3" spans="1:2" ht="12.75" customHeight="1">
      <c r="A3" s="791" t="s">
        <v>1505</v>
      </c>
      <c r="B3" s="791"/>
    </row>
    <row r="4" spans="1:2" ht="12.75">
      <c r="A4" s="565"/>
      <c r="B4" s="409" t="s">
        <v>1506</v>
      </c>
    </row>
    <row r="5" spans="1:2" ht="12.75" customHeight="1">
      <c r="A5" s="792" t="s">
        <v>1507</v>
      </c>
      <c r="B5" s="792" t="s">
        <v>1508</v>
      </c>
    </row>
    <row r="6" spans="1:2" ht="12.75">
      <c r="A6" s="792"/>
      <c r="B6" s="792"/>
    </row>
    <row r="7" spans="1:2" ht="12.75">
      <c r="A7" s="673">
        <v>1000207</v>
      </c>
      <c r="B7" s="352" t="s">
        <v>937</v>
      </c>
    </row>
    <row r="8" spans="1:2" ht="12.75">
      <c r="A8" s="673">
        <v>1000215</v>
      </c>
      <c r="B8" s="673" t="s">
        <v>1509</v>
      </c>
    </row>
    <row r="9" spans="1:2" ht="12.75">
      <c r="A9" s="673">
        <v>2400018</v>
      </c>
      <c r="B9" s="673" t="s">
        <v>1510</v>
      </c>
    </row>
    <row r="10" spans="1:2" ht="12.75">
      <c r="A10" s="673">
        <v>2400026</v>
      </c>
      <c r="B10" s="673" t="s">
        <v>1511</v>
      </c>
    </row>
    <row r="11" spans="1:2" ht="12.75">
      <c r="A11" s="673">
        <v>2400034</v>
      </c>
      <c r="B11" s="673" t="s">
        <v>1512</v>
      </c>
    </row>
    <row r="12" spans="1:2" ht="12.75">
      <c r="A12" s="673">
        <v>2400060</v>
      </c>
      <c r="B12" s="673" t="s">
        <v>1513</v>
      </c>
    </row>
    <row r="13" spans="1:2" ht="12.75">
      <c r="A13" s="673">
        <v>2400062</v>
      </c>
      <c r="B13" s="673" t="s">
        <v>1514</v>
      </c>
    </row>
    <row r="14" spans="1:2" ht="12.75">
      <c r="A14" s="673">
        <v>2400067</v>
      </c>
      <c r="B14" s="673" t="s">
        <v>1515</v>
      </c>
    </row>
    <row r="15" spans="1:2" ht="12.75">
      <c r="A15" s="673">
        <v>2400075</v>
      </c>
      <c r="B15" s="673" t="s">
        <v>1516</v>
      </c>
    </row>
    <row r="16" spans="1:2" ht="12.75">
      <c r="A16" s="673">
        <v>2400083</v>
      </c>
      <c r="B16" s="673" t="s">
        <v>1517</v>
      </c>
    </row>
    <row r="17" spans="1:2" ht="12.75">
      <c r="A17" s="673">
        <v>2400091</v>
      </c>
      <c r="B17" s="673" t="s">
        <v>1518</v>
      </c>
    </row>
    <row r="18" spans="1:2" ht="12.75">
      <c r="A18" s="673">
        <v>2400109</v>
      </c>
      <c r="B18" s="673" t="s">
        <v>1519</v>
      </c>
    </row>
    <row r="19" spans="1:2" ht="12.75">
      <c r="A19" s="673">
        <v>2400125</v>
      </c>
      <c r="B19" s="673" t="s">
        <v>1520</v>
      </c>
    </row>
    <row r="20" spans="1:2" ht="12.75">
      <c r="A20" s="673">
        <v>2400133</v>
      </c>
      <c r="B20" s="673" t="s">
        <v>1521</v>
      </c>
    </row>
    <row r="21" spans="1:2" ht="12.75">
      <c r="A21" s="673">
        <v>2400141</v>
      </c>
      <c r="B21" s="673" t="s">
        <v>1522</v>
      </c>
    </row>
    <row r="22" spans="1:2" ht="12.75">
      <c r="A22" s="673">
        <v>2400174</v>
      </c>
      <c r="B22" s="673" t="s">
        <v>1523</v>
      </c>
    </row>
    <row r="23" spans="1:2" ht="12.75">
      <c r="A23" s="673">
        <v>2400182</v>
      </c>
      <c r="B23" s="673" t="s">
        <v>1524</v>
      </c>
    </row>
    <row r="24" spans="1:2" ht="12.75">
      <c r="A24" s="673">
        <v>2400208</v>
      </c>
      <c r="B24" s="673" t="s">
        <v>1525</v>
      </c>
    </row>
    <row r="25" spans="1:2" ht="12.75">
      <c r="A25" s="673">
        <v>2400224</v>
      </c>
      <c r="B25" s="673" t="s">
        <v>1526</v>
      </c>
    </row>
    <row r="26" spans="1:2" ht="12.75">
      <c r="A26" s="673">
        <v>2400232</v>
      </c>
      <c r="B26" s="673" t="s">
        <v>1527</v>
      </c>
    </row>
    <row r="27" spans="1:2" ht="12.75">
      <c r="A27" s="673">
        <v>2400299</v>
      </c>
      <c r="B27" s="673" t="s">
        <v>1528</v>
      </c>
    </row>
    <row r="28" spans="1:2" ht="12.75">
      <c r="A28" s="673">
        <v>2400307</v>
      </c>
      <c r="B28" s="673" t="s">
        <v>1529</v>
      </c>
    </row>
    <row r="29" spans="1:2" ht="12.75">
      <c r="A29" s="673">
        <v>2400349</v>
      </c>
      <c r="B29" s="673" t="s">
        <v>1530</v>
      </c>
    </row>
    <row r="30" spans="1:2" ht="12.75">
      <c r="A30" s="673">
        <v>2400356</v>
      </c>
      <c r="B30" s="673" t="s">
        <v>1531</v>
      </c>
    </row>
    <row r="31" spans="1:2" ht="12.75">
      <c r="A31" s="673">
        <v>2400364</v>
      </c>
      <c r="B31" s="673" t="s">
        <v>1532</v>
      </c>
    </row>
    <row r="32" spans="1:2" ht="12.75">
      <c r="A32" s="673">
        <v>2400380</v>
      </c>
      <c r="B32" s="673" t="s">
        <v>1533</v>
      </c>
    </row>
    <row r="33" spans="1:2" ht="12.75">
      <c r="A33" s="673">
        <v>2400398</v>
      </c>
      <c r="B33" s="673" t="s">
        <v>1534</v>
      </c>
    </row>
    <row r="34" spans="1:2" ht="12.75">
      <c r="A34" s="673">
        <v>2400448</v>
      </c>
      <c r="B34" s="673" t="s">
        <v>1535</v>
      </c>
    </row>
    <row r="35" spans="1:2" ht="12.75">
      <c r="A35" s="673">
        <v>2400539</v>
      </c>
      <c r="B35" s="673" t="s">
        <v>1536</v>
      </c>
    </row>
    <row r="36" spans="1:2" ht="12.75">
      <c r="A36" s="673">
        <v>2400547</v>
      </c>
      <c r="B36" s="673" t="s">
        <v>1537</v>
      </c>
    </row>
    <row r="37" spans="1:2" ht="12.75">
      <c r="A37" s="673">
        <v>2400554</v>
      </c>
      <c r="B37" s="673" t="s">
        <v>1538</v>
      </c>
    </row>
    <row r="38" spans="1:2" ht="12.75">
      <c r="A38" s="673">
        <v>2400562</v>
      </c>
      <c r="B38" s="673" t="s">
        <v>1539</v>
      </c>
    </row>
    <row r="39" spans="1:2" ht="12.75">
      <c r="A39" s="673">
        <v>2400588</v>
      </c>
      <c r="B39" s="673" t="s">
        <v>1540</v>
      </c>
    </row>
    <row r="40" spans="1:2" ht="12.75">
      <c r="A40" s="673">
        <v>2400596</v>
      </c>
      <c r="B40" s="673" t="s">
        <v>1541</v>
      </c>
    </row>
    <row r="41" spans="1:2" ht="12.75">
      <c r="A41" s="673">
        <v>2400612</v>
      </c>
      <c r="B41" s="673" t="s">
        <v>1542</v>
      </c>
    </row>
    <row r="42" spans="1:2" ht="12.75">
      <c r="A42" s="673">
        <v>2400620</v>
      </c>
      <c r="B42" s="673" t="s">
        <v>1543</v>
      </c>
    </row>
    <row r="43" spans="1:2" ht="12.75">
      <c r="A43" s="673">
        <v>2400638</v>
      </c>
      <c r="B43" s="673" t="s">
        <v>1544</v>
      </c>
    </row>
    <row r="44" spans="1:2" ht="12.75">
      <c r="A44" s="673">
        <v>2400646</v>
      </c>
      <c r="B44" s="673" t="s">
        <v>1545</v>
      </c>
    </row>
    <row r="45" spans="1:2" ht="12.75">
      <c r="A45" s="673">
        <v>2400653</v>
      </c>
      <c r="B45" s="673" t="s">
        <v>1546</v>
      </c>
    </row>
    <row r="46" spans="1:2" ht="12.75">
      <c r="A46" s="673">
        <v>2400679</v>
      </c>
      <c r="B46" s="673" t="s">
        <v>1547</v>
      </c>
    </row>
    <row r="47" spans="1:2" ht="12.75">
      <c r="A47" s="673">
        <v>2400737</v>
      </c>
      <c r="B47" s="673" t="s">
        <v>1548</v>
      </c>
    </row>
    <row r="48" spans="1:2" ht="12.75">
      <c r="A48" s="673">
        <v>2400810</v>
      </c>
      <c r="B48" s="673" t="s">
        <v>1549</v>
      </c>
    </row>
    <row r="49" spans="1:2" ht="12.75">
      <c r="A49" s="673">
        <v>2400828</v>
      </c>
      <c r="B49" s="673" t="s">
        <v>1550</v>
      </c>
    </row>
    <row r="50" spans="1:2" ht="12.75">
      <c r="A50" s="673">
        <v>2400943</v>
      </c>
      <c r="B50" s="673" t="s">
        <v>1551</v>
      </c>
    </row>
    <row r="51" spans="1:2" ht="12.75">
      <c r="A51" s="673">
        <v>2400950</v>
      </c>
      <c r="B51" s="673" t="s">
        <v>1552</v>
      </c>
    </row>
    <row r="52" spans="1:2" ht="12.75">
      <c r="A52" s="673">
        <v>2400976</v>
      </c>
      <c r="B52" s="673" t="s">
        <v>1553</v>
      </c>
    </row>
    <row r="53" spans="1:2" ht="12.75">
      <c r="A53" s="673">
        <v>2400984</v>
      </c>
      <c r="B53" s="673" t="s">
        <v>1554</v>
      </c>
    </row>
    <row r="54" spans="1:2" ht="12.75">
      <c r="A54" s="673">
        <v>2401008</v>
      </c>
      <c r="B54" s="673" t="s">
        <v>1555</v>
      </c>
    </row>
    <row r="55" spans="1:2" ht="12.75">
      <c r="A55" s="673">
        <v>1000132</v>
      </c>
      <c r="B55" s="352" t="s">
        <v>1556</v>
      </c>
    </row>
    <row r="56" spans="1:2" ht="12.75">
      <c r="A56" s="673">
        <v>1800069</v>
      </c>
      <c r="B56" s="352" t="s">
        <v>1557</v>
      </c>
    </row>
    <row r="57" spans="1:2" ht="12.75">
      <c r="A57" s="673">
        <v>2000016</v>
      </c>
      <c r="B57" s="352" t="s">
        <v>1558</v>
      </c>
    </row>
    <row r="58" spans="1:2" ht="12.75">
      <c r="A58" s="673">
        <v>2000017</v>
      </c>
      <c r="B58" s="352" t="s">
        <v>1559</v>
      </c>
    </row>
    <row r="59" spans="1:2" ht="12.75">
      <c r="A59" s="673">
        <v>1000058</v>
      </c>
      <c r="B59" s="352" t="s">
        <v>935</v>
      </c>
    </row>
    <row r="60" spans="1:2" ht="12.75">
      <c r="A60" s="673">
        <v>1000124</v>
      </c>
      <c r="B60" s="352" t="s">
        <v>1560</v>
      </c>
    </row>
    <row r="61" spans="1:2" ht="12.75">
      <c r="A61" s="673">
        <v>1000165</v>
      </c>
      <c r="B61" s="352" t="s">
        <v>1561</v>
      </c>
    </row>
    <row r="62" spans="1:2" ht="12.75">
      <c r="A62" s="673">
        <v>1000173</v>
      </c>
      <c r="B62" s="352" t="s">
        <v>1562</v>
      </c>
    </row>
    <row r="63" spans="1:2" ht="12.75">
      <c r="A63" s="673">
        <v>1800010</v>
      </c>
      <c r="B63" s="352" t="s">
        <v>1563</v>
      </c>
    </row>
    <row r="64" spans="1:2" ht="12.75">
      <c r="A64" s="673">
        <v>1800036</v>
      </c>
      <c r="B64" s="352" t="s">
        <v>1564</v>
      </c>
    </row>
    <row r="65" spans="1:2" ht="12.75">
      <c r="A65" s="673">
        <v>1800051</v>
      </c>
      <c r="B65" s="352" t="s">
        <v>1565</v>
      </c>
    </row>
    <row r="66" spans="1:2" ht="12.75">
      <c r="A66" s="673">
        <v>1800069</v>
      </c>
      <c r="B66" s="352" t="s">
        <v>1557</v>
      </c>
    </row>
    <row r="67" spans="1:2" ht="12.75">
      <c r="A67" s="673">
        <v>1800085</v>
      </c>
      <c r="B67" s="352" t="s">
        <v>1566</v>
      </c>
    </row>
    <row r="68" spans="1:2" ht="12.75">
      <c r="A68" s="673">
        <v>1800093</v>
      </c>
      <c r="B68" s="352" t="s">
        <v>1567</v>
      </c>
    </row>
    <row r="69" spans="1:2" ht="12.75">
      <c r="A69" s="673">
        <v>1800101</v>
      </c>
      <c r="B69" s="352" t="s">
        <v>1568</v>
      </c>
    </row>
    <row r="70" spans="1:2" ht="12.75">
      <c r="A70" s="673">
        <v>1800119</v>
      </c>
      <c r="B70" s="352" t="s">
        <v>1569</v>
      </c>
    </row>
    <row r="71" spans="1:2" ht="12.75">
      <c r="A71" s="673">
        <v>1800127</v>
      </c>
      <c r="B71" s="352" t="s">
        <v>1570</v>
      </c>
    </row>
    <row r="72" spans="1:2" ht="12.75">
      <c r="A72" s="673">
        <v>1800135</v>
      </c>
      <c r="B72" s="352" t="s">
        <v>1571</v>
      </c>
    </row>
    <row r="73" spans="1:2" ht="12.75">
      <c r="A73" s="673">
        <v>1800143</v>
      </c>
      <c r="B73" s="352" t="s">
        <v>1572</v>
      </c>
    </row>
    <row r="74" spans="1:2" ht="12.75">
      <c r="A74" s="673">
        <v>1800168</v>
      </c>
      <c r="B74" s="352" t="s">
        <v>1573</v>
      </c>
    </row>
    <row r="75" spans="1:2" ht="12.75">
      <c r="A75" s="673">
        <v>1800200</v>
      </c>
      <c r="B75" s="352" t="s">
        <v>1574</v>
      </c>
    </row>
    <row r="76" spans="1:2" ht="12.75">
      <c r="A76" s="673">
        <v>1000017</v>
      </c>
      <c r="B76" s="352" t="s">
        <v>1575</v>
      </c>
    </row>
    <row r="77" spans="1:2" ht="12.75">
      <c r="A77" s="673">
        <v>1000165</v>
      </c>
      <c r="B77" s="352" t="s">
        <v>1561</v>
      </c>
    </row>
    <row r="78" spans="1:2" ht="12.75">
      <c r="A78" s="673">
        <v>1200056</v>
      </c>
      <c r="B78" s="352" t="s">
        <v>1576</v>
      </c>
    </row>
    <row r="79" spans="1:2" ht="12.75">
      <c r="A79" s="673">
        <v>1200057</v>
      </c>
      <c r="B79" s="352" t="s">
        <v>1577</v>
      </c>
    </row>
    <row r="80" spans="1:2" ht="12.75">
      <c r="A80" s="673">
        <v>1300011</v>
      </c>
      <c r="B80" s="352" t="s">
        <v>1578</v>
      </c>
    </row>
    <row r="81" spans="1:2" ht="12.75">
      <c r="A81" s="673">
        <v>1300029</v>
      </c>
      <c r="B81" s="352" t="s">
        <v>1579</v>
      </c>
    </row>
    <row r="82" spans="1:2" ht="12.75">
      <c r="A82" s="673">
        <v>1300037</v>
      </c>
      <c r="B82" s="352" t="s">
        <v>1580</v>
      </c>
    </row>
    <row r="83" spans="1:2" ht="12.75">
      <c r="A83" s="673">
        <v>1300040</v>
      </c>
      <c r="B83" s="352" t="s">
        <v>1581</v>
      </c>
    </row>
    <row r="84" spans="1:2" ht="12.75">
      <c r="A84" s="673">
        <v>1300041</v>
      </c>
      <c r="B84" s="352" t="s">
        <v>1582</v>
      </c>
    </row>
    <row r="85" spans="1:2" ht="12.75">
      <c r="A85" s="673">
        <v>1300042</v>
      </c>
      <c r="B85" s="352" t="s">
        <v>1583</v>
      </c>
    </row>
    <row r="86" spans="1:2" ht="12.75">
      <c r="A86" s="673">
        <v>1300045</v>
      </c>
      <c r="B86" s="352" t="s">
        <v>1584</v>
      </c>
    </row>
    <row r="87" spans="1:2" ht="12.75">
      <c r="A87" s="673">
        <v>1300046</v>
      </c>
      <c r="B87" s="352" t="s">
        <v>1585</v>
      </c>
    </row>
    <row r="88" spans="1:2" ht="12.75">
      <c r="A88" s="673">
        <v>1300060</v>
      </c>
      <c r="B88" s="352" t="s">
        <v>1586</v>
      </c>
    </row>
    <row r="89" spans="1:2" ht="12.75">
      <c r="A89" s="673">
        <v>1300078</v>
      </c>
      <c r="B89" s="352" t="s">
        <v>1587</v>
      </c>
    </row>
    <row r="90" spans="1:2" ht="12.75">
      <c r="A90" s="673">
        <v>1300094</v>
      </c>
      <c r="B90" s="352" t="s">
        <v>1588</v>
      </c>
    </row>
    <row r="91" spans="1:2" ht="12.75">
      <c r="A91" s="673">
        <v>1300136</v>
      </c>
      <c r="B91" s="352" t="s">
        <v>1589</v>
      </c>
    </row>
    <row r="92" spans="1:2" ht="12.75">
      <c r="A92" s="673">
        <v>1300169</v>
      </c>
      <c r="B92" s="352" t="s">
        <v>1590</v>
      </c>
    </row>
    <row r="93" spans="1:2" ht="12.75">
      <c r="A93" s="673">
        <v>2200079</v>
      </c>
      <c r="B93" s="352" t="s">
        <v>1591</v>
      </c>
    </row>
    <row r="94" spans="1:2" ht="12.75">
      <c r="A94" s="673">
        <v>1000181</v>
      </c>
      <c r="B94" s="673" t="s">
        <v>1592</v>
      </c>
    </row>
    <row r="95" spans="1:2" ht="12.75">
      <c r="A95" s="673">
        <v>1300086</v>
      </c>
      <c r="B95" s="673" t="s">
        <v>1593</v>
      </c>
    </row>
    <row r="96" spans="1:2" ht="12.75">
      <c r="A96" s="673">
        <v>1300110</v>
      </c>
      <c r="B96" s="673" t="s">
        <v>1556</v>
      </c>
    </row>
    <row r="97" spans="1:2" ht="12.75">
      <c r="A97" s="673">
        <v>1000066</v>
      </c>
      <c r="B97" s="352" t="s">
        <v>1594</v>
      </c>
    </row>
    <row r="98" spans="1:2" ht="12.75">
      <c r="A98" s="673">
        <v>1000272</v>
      </c>
      <c r="B98" s="352" t="s">
        <v>1595</v>
      </c>
    </row>
    <row r="99" spans="1:2" ht="12.75">
      <c r="A99" s="673">
        <v>1100064</v>
      </c>
      <c r="B99" s="352" t="s">
        <v>1596</v>
      </c>
    </row>
    <row r="100" spans="1:2" ht="12.75">
      <c r="A100" s="673">
        <v>1200039</v>
      </c>
      <c r="B100" s="352" t="s">
        <v>1597</v>
      </c>
    </row>
    <row r="101" spans="1:2" ht="12.75">
      <c r="A101" s="673">
        <v>1200047</v>
      </c>
      <c r="B101" s="352" t="s">
        <v>559</v>
      </c>
    </row>
    <row r="102" spans="1:2" ht="12.75">
      <c r="A102" s="673">
        <v>1000116</v>
      </c>
      <c r="B102" s="352" t="s">
        <v>1598</v>
      </c>
    </row>
    <row r="103" spans="1:2" ht="12.75">
      <c r="A103" s="673">
        <v>1000140</v>
      </c>
      <c r="B103" s="352" t="s">
        <v>1599</v>
      </c>
    </row>
    <row r="104" spans="1:2" ht="12.75">
      <c r="A104" s="673">
        <v>1000157</v>
      </c>
      <c r="B104" s="352" t="s">
        <v>1600</v>
      </c>
    </row>
    <row r="105" spans="1:2" ht="12.75">
      <c r="A105" s="673">
        <v>1000181</v>
      </c>
      <c r="B105" s="352" t="s">
        <v>1592</v>
      </c>
    </row>
    <row r="106" spans="1:2" ht="12.75">
      <c r="A106" s="673">
        <v>1000231</v>
      </c>
      <c r="B106" s="352" t="s">
        <v>478</v>
      </c>
    </row>
    <row r="107" spans="1:2" ht="12.75">
      <c r="A107" s="673">
        <v>1600063</v>
      </c>
      <c r="B107" s="352" t="s">
        <v>1601</v>
      </c>
    </row>
    <row r="108" spans="1:2" ht="12.75">
      <c r="A108" s="673">
        <v>1700061</v>
      </c>
      <c r="B108" s="352" t="s">
        <v>1601</v>
      </c>
    </row>
    <row r="109" spans="1:2" ht="12.75">
      <c r="A109" s="673">
        <v>1700087</v>
      </c>
      <c r="B109" s="352" t="s">
        <v>1602</v>
      </c>
    </row>
    <row r="110" spans="1:2" ht="12.75">
      <c r="A110" s="673" t="s">
        <v>281</v>
      </c>
      <c r="B110" s="352" t="s">
        <v>1603</v>
      </c>
    </row>
    <row r="111" spans="1:2" ht="12.75">
      <c r="A111" s="673">
        <v>1000272</v>
      </c>
      <c r="B111" s="352" t="s">
        <v>1595</v>
      </c>
    </row>
    <row r="112" spans="1:2" ht="12.75">
      <c r="A112" s="673">
        <v>1400019</v>
      </c>
      <c r="B112" s="352" t="s">
        <v>1604</v>
      </c>
    </row>
    <row r="113" spans="1:2" ht="12.75">
      <c r="A113" s="673">
        <v>2200103</v>
      </c>
      <c r="B113" s="352" t="s">
        <v>1605</v>
      </c>
    </row>
    <row r="114" spans="1:2" ht="12.75">
      <c r="A114" s="673">
        <v>1000025</v>
      </c>
      <c r="B114" s="673" t="s">
        <v>1606</v>
      </c>
    </row>
    <row r="115" spans="1:2" ht="12.75">
      <c r="A115" s="673">
        <v>1000074</v>
      </c>
      <c r="B115" s="352" t="s">
        <v>1607</v>
      </c>
    </row>
    <row r="116" spans="1:2" ht="12.75">
      <c r="A116" s="673">
        <v>1600014</v>
      </c>
      <c r="B116" s="352" t="s">
        <v>1608</v>
      </c>
    </row>
    <row r="117" spans="1:2" ht="12.75">
      <c r="A117" s="673">
        <v>1600022</v>
      </c>
      <c r="B117" s="352" t="s">
        <v>1609</v>
      </c>
    </row>
    <row r="118" spans="1:2" ht="12.75">
      <c r="A118" s="673">
        <v>1600030</v>
      </c>
      <c r="B118" s="352" t="s">
        <v>1610</v>
      </c>
    </row>
    <row r="119" spans="1:2" ht="12.75">
      <c r="A119" s="673">
        <v>1600071</v>
      </c>
      <c r="B119" s="352" t="s">
        <v>1611</v>
      </c>
    </row>
    <row r="120" spans="1:2" ht="12.75">
      <c r="A120" s="673">
        <v>1600089</v>
      </c>
      <c r="B120" s="673" t="s">
        <v>1561</v>
      </c>
    </row>
    <row r="121" spans="1:2" ht="12.75">
      <c r="A121" s="673">
        <v>1600097</v>
      </c>
      <c r="B121" s="673" t="s">
        <v>1612</v>
      </c>
    </row>
    <row r="122" spans="1:2" ht="12.75">
      <c r="A122" s="673">
        <v>1600105</v>
      </c>
      <c r="B122" s="673" t="s">
        <v>1613</v>
      </c>
    </row>
    <row r="123" spans="1:2" ht="12.75">
      <c r="A123" s="673">
        <v>1000033</v>
      </c>
      <c r="B123" s="352" t="s">
        <v>1614</v>
      </c>
    </row>
    <row r="124" spans="1:2" ht="12.75">
      <c r="A124" s="673">
        <v>1000041</v>
      </c>
      <c r="B124" s="352" t="s">
        <v>469</v>
      </c>
    </row>
    <row r="125" spans="1:2" ht="12.75">
      <c r="A125" s="673">
        <v>1000108</v>
      </c>
      <c r="B125" s="352" t="s">
        <v>477</v>
      </c>
    </row>
    <row r="126" spans="1:2" ht="12.75">
      <c r="A126" s="673">
        <v>1000223</v>
      </c>
      <c r="B126" s="352" t="s">
        <v>1615</v>
      </c>
    </row>
    <row r="127" spans="1:2" ht="12.75">
      <c r="A127" s="673">
        <v>1100064</v>
      </c>
      <c r="B127" s="352" t="s">
        <v>1596</v>
      </c>
    </row>
    <row r="128" spans="1:2" ht="12.75">
      <c r="A128" s="673">
        <v>1100080</v>
      </c>
      <c r="B128" s="352" t="s">
        <v>1616</v>
      </c>
    </row>
    <row r="129" spans="1:2" ht="12.75">
      <c r="A129" s="673">
        <v>1200013</v>
      </c>
      <c r="B129" s="352" t="s">
        <v>520</v>
      </c>
    </row>
    <row r="130" spans="1:2" ht="12.75">
      <c r="A130" s="673">
        <v>1200039</v>
      </c>
      <c r="B130" s="352" t="s">
        <v>1597</v>
      </c>
    </row>
    <row r="131" spans="1:2" ht="12.75">
      <c r="A131" s="673">
        <v>1200047</v>
      </c>
      <c r="B131" s="352" t="s">
        <v>559</v>
      </c>
    </row>
    <row r="132" spans="1:2" ht="12.75">
      <c r="A132" s="673">
        <v>1200054</v>
      </c>
      <c r="B132" s="352" t="s">
        <v>1617</v>
      </c>
    </row>
    <row r="133" spans="1:2" ht="12.75">
      <c r="A133" s="673">
        <v>1200055</v>
      </c>
      <c r="B133" s="352" t="s">
        <v>1618</v>
      </c>
    </row>
    <row r="134" spans="1:2" ht="12.75">
      <c r="A134" s="673">
        <v>1200062</v>
      </c>
      <c r="B134" s="352" t="s">
        <v>1619</v>
      </c>
    </row>
    <row r="135" spans="1:2" ht="12.75">
      <c r="A135" s="673">
        <v>1200063</v>
      </c>
      <c r="B135" s="352" t="s">
        <v>1620</v>
      </c>
    </row>
    <row r="136" spans="1:2" ht="12.75">
      <c r="A136" s="673">
        <v>1200064</v>
      </c>
      <c r="B136" s="352" t="s">
        <v>1621</v>
      </c>
    </row>
    <row r="137" spans="1:2" ht="12.75">
      <c r="A137" s="673">
        <v>1200065</v>
      </c>
      <c r="B137" s="352" t="s">
        <v>1622</v>
      </c>
    </row>
    <row r="138" spans="1:2" ht="12.75">
      <c r="A138" s="673">
        <v>1200070</v>
      </c>
      <c r="B138" s="352" t="s">
        <v>1623</v>
      </c>
    </row>
    <row r="139" spans="1:2" ht="12.75">
      <c r="A139" s="673">
        <v>1200088</v>
      </c>
      <c r="B139" s="352" t="s">
        <v>1624</v>
      </c>
    </row>
    <row r="140" spans="1:2" ht="12.75">
      <c r="A140" s="673">
        <v>1300040</v>
      </c>
      <c r="B140" s="352" t="s">
        <v>1581</v>
      </c>
    </row>
    <row r="141" spans="1:2" ht="12.75">
      <c r="A141" s="673">
        <v>1300047</v>
      </c>
      <c r="B141" s="352" t="s">
        <v>1625</v>
      </c>
    </row>
    <row r="142" spans="1:2" ht="12.75">
      <c r="A142" s="673">
        <v>1500024</v>
      </c>
      <c r="B142" s="352" t="s">
        <v>1595</v>
      </c>
    </row>
    <row r="143" spans="1:2" ht="12.75">
      <c r="A143" s="673">
        <v>1700061</v>
      </c>
      <c r="B143" s="352" t="s">
        <v>1601</v>
      </c>
    </row>
    <row r="144" spans="1:2" ht="12.75">
      <c r="A144" s="673">
        <v>2200103</v>
      </c>
      <c r="B144" s="352" t="s">
        <v>1605</v>
      </c>
    </row>
    <row r="145" spans="1:2" ht="12.75">
      <c r="A145" s="673">
        <v>2200131</v>
      </c>
      <c r="B145" s="352" t="s">
        <v>1626</v>
      </c>
    </row>
    <row r="146" spans="1:2" ht="12.75">
      <c r="A146" s="673">
        <v>1700012</v>
      </c>
      <c r="B146" s="352" t="s">
        <v>1627</v>
      </c>
    </row>
    <row r="147" spans="1:2" ht="12.75">
      <c r="A147" s="673">
        <v>1700038</v>
      </c>
      <c r="B147" s="352" t="s">
        <v>1628</v>
      </c>
    </row>
    <row r="148" spans="1:2" ht="12.75">
      <c r="A148" s="673">
        <v>1700046</v>
      </c>
      <c r="B148" s="352" t="s">
        <v>1629</v>
      </c>
    </row>
    <row r="149" spans="1:2" ht="12.75">
      <c r="A149" s="673">
        <v>1700079</v>
      </c>
      <c r="B149" s="352" t="s">
        <v>1630</v>
      </c>
    </row>
    <row r="150" spans="1:2" ht="12.75">
      <c r="A150" s="673">
        <v>1700020</v>
      </c>
      <c r="B150" s="352" t="s">
        <v>1631</v>
      </c>
    </row>
    <row r="151" spans="1:2" ht="12.75">
      <c r="A151" s="673">
        <v>1700061</v>
      </c>
      <c r="B151" s="352" t="s">
        <v>1601</v>
      </c>
    </row>
    <row r="152" spans="1:2" ht="12.75">
      <c r="A152" s="673">
        <v>1700087</v>
      </c>
      <c r="B152" s="352" t="s">
        <v>1602</v>
      </c>
    </row>
    <row r="153" spans="1:2" ht="12.75">
      <c r="A153" s="673">
        <v>1700095</v>
      </c>
      <c r="B153" s="352" t="s">
        <v>1561</v>
      </c>
    </row>
    <row r="154" spans="1:2" ht="12.75">
      <c r="A154" s="673">
        <v>1000017</v>
      </c>
      <c r="B154" s="352" t="s">
        <v>1575</v>
      </c>
    </row>
    <row r="155" spans="1:2" ht="12.75">
      <c r="A155" s="673">
        <v>1100015</v>
      </c>
      <c r="B155" s="673" t="s">
        <v>1632</v>
      </c>
    </row>
    <row r="156" spans="1:2" ht="12.75">
      <c r="A156" s="673">
        <v>1100023</v>
      </c>
      <c r="B156" s="673" t="s">
        <v>1633</v>
      </c>
    </row>
    <row r="157" spans="1:2" ht="12.75">
      <c r="A157" s="673">
        <v>1100031</v>
      </c>
      <c r="B157" s="673" t="s">
        <v>279</v>
      </c>
    </row>
    <row r="158" spans="1:2" ht="12.75">
      <c r="A158" s="673">
        <v>1100049</v>
      </c>
      <c r="B158" s="673" t="s">
        <v>280</v>
      </c>
    </row>
    <row r="159" spans="1:2" ht="12.75">
      <c r="A159" s="673">
        <v>1100056</v>
      </c>
      <c r="B159" s="673" t="s">
        <v>1634</v>
      </c>
    </row>
    <row r="160" spans="1:2" ht="12.75">
      <c r="A160" s="673">
        <v>1100064</v>
      </c>
      <c r="B160" s="673" t="s">
        <v>1596</v>
      </c>
    </row>
    <row r="161" spans="1:2" ht="12.75">
      <c r="A161" s="673">
        <v>1100072</v>
      </c>
      <c r="B161" s="673" t="s">
        <v>558</v>
      </c>
    </row>
    <row r="162" spans="1:2" ht="12.75">
      <c r="A162" s="673">
        <v>2200128</v>
      </c>
      <c r="B162" s="673" t="s">
        <v>1635</v>
      </c>
    </row>
    <row r="163" spans="1:2" ht="12.75">
      <c r="A163" s="673">
        <v>1500016</v>
      </c>
      <c r="B163" s="352" t="s">
        <v>1636</v>
      </c>
    </row>
    <row r="164" spans="1:2" ht="12.75">
      <c r="A164" s="673">
        <v>1900018</v>
      </c>
      <c r="B164" s="352" t="s">
        <v>1637</v>
      </c>
    </row>
    <row r="165" spans="1:2" ht="12.75">
      <c r="A165" s="673">
        <v>2200012</v>
      </c>
      <c r="B165" s="352" t="s">
        <v>1638</v>
      </c>
    </row>
    <row r="166" spans="1:2" ht="12.75">
      <c r="A166" s="673">
        <v>2200038</v>
      </c>
      <c r="B166" s="673" t="s">
        <v>1639</v>
      </c>
    </row>
    <row r="167" spans="1:2" ht="12.75">
      <c r="A167" s="673">
        <v>2200046</v>
      </c>
      <c r="B167" s="673" t="s">
        <v>1640</v>
      </c>
    </row>
    <row r="168" spans="1:2" ht="12.75">
      <c r="A168" s="673">
        <v>2200130</v>
      </c>
      <c r="B168" s="673" t="s">
        <v>1641</v>
      </c>
    </row>
    <row r="169" spans="1:2" ht="12.75">
      <c r="A169" s="673">
        <v>2400075</v>
      </c>
      <c r="B169" s="673" t="s">
        <v>1516</v>
      </c>
    </row>
    <row r="170" spans="1:2" ht="12.75">
      <c r="A170" s="673">
        <v>2400331</v>
      </c>
      <c r="B170" s="673" t="s">
        <v>1642</v>
      </c>
    </row>
    <row r="171" spans="1:2" ht="12.75">
      <c r="A171" s="673">
        <v>2400356</v>
      </c>
      <c r="B171" s="673" t="s">
        <v>1531</v>
      </c>
    </row>
    <row r="172" spans="1:2" ht="12.75">
      <c r="A172" s="673">
        <v>2400364</v>
      </c>
      <c r="B172" s="673" t="s">
        <v>1532</v>
      </c>
    </row>
    <row r="173" spans="1:2" ht="12.75">
      <c r="A173" s="673">
        <v>2400380</v>
      </c>
      <c r="B173" s="673" t="s">
        <v>1533</v>
      </c>
    </row>
    <row r="174" spans="1:2" ht="12.75">
      <c r="A174" s="673">
        <v>2400430</v>
      </c>
      <c r="B174" s="673" t="s">
        <v>1643</v>
      </c>
    </row>
    <row r="175" spans="1:2" ht="12.75">
      <c r="A175" s="673">
        <v>2400455</v>
      </c>
      <c r="B175" s="673" t="s">
        <v>1644</v>
      </c>
    </row>
    <row r="176" spans="1:2" ht="12.75">
      <c r="A176" s="673">
        <v>2400463</v>
      </c>
      <c r="B176" s="673" t="s">
        <v>1645</v>
      </c>
    </row>
    <row r="177" spans="1:2" ht="12.75">
      <c r="A177" s="673">
        <v>2400539</v>
      </c>
      <c r="B177" s="673" t="s">
        <v>1536</v>
      </c>
    </row>
    <row r="178" spans="1:2" ht="12.75">
      <c r="A178" s="673">
        <v>2400547</v>
      </c>
      <c r="B178" s="673" t="s">
        <v>1537</v>
      </c>
    </row>
    <row r="179" spans="1:2" ht="12.75">
      <c r="A179" s="673">
        <v>2401479</v>
      </c>
      <c r="B179" s="673" t="s">
        <v>1646</v>
      </c>
    </row>
    <row r="180" spans="1:2" ht="12.75">
      <c r="A180" s="674" t="s">
        <v>591</v>
      </c>
      <c r="B180" s="674" t="s">
        <v>1647</v>
      </c>
    </row>
    <row r="181" spans="1:2" ht="12.75">
      <c r="A181" s="674" t="s">
        <v>591</v>
      </c>
      <c r="B181" s="674" t="s">
        <v>1648</v>
      </c>
    </row>
    <row r="182" spans="1:2" ht="12.75">
      <c r="A182" s="674" t="s">
        <v>593</v>
      </c>
      <c r="B182" s="674" t="s">
        <v>1649</v>
      </c>
    </row>
    <row r="183" spans="1:2" ht="12.75">
      <c r="A183" s="674" t="s">
        <v>1650</v>
      </c>
      <c r="B183" s="674" t="s">
        <v>1651</v>
      </c>
    </row>
    <row r="184" spans="1:2" ht="12.75">
      <c r="A184" s="674" t="s">
        <v>646</v>
      </c>
      <c r="B184" s="674" t="s">
        <v>1652</v>
      </c>
    </row>
    <row r="185" spans="1:2" ht="12.75">
      <c r="A185" s="674" t="s">
        <v>650</v>
      </c>
      <c r="B185" s="674" t="s">
        <v>1653</v>
      </c>
    </row>
    <row r="186" spans="1:2" ht="12.75">
      <c r="A186" s="674" t="s">
        <v>685</v>
      </c>
      <c r="B186" s="674" t="s">
        <v>1654</v>
      </c>
    </row>
    <row r="187" spans="1:2" ht="12.75">
      <c r="A187" s="674" t="s">
        <v>685</v>
      </c>
      <c r="B187" s="674" t="s">
        <v>1655</v>
      </c>
    </row>
    <row r="188" spans="1:2" ht="12.75">
      <c r="A188" s="674" t="s">
        <v>687</v>
      </c>
      <c r="B188" s="674" t="s">
        <v>1656</v>
      </c>
    </row>
    <row r="189" spans="1:2" ht="12.75">
      <c r="A189" s="674" t="s">
        <v>687</v>
      </c>
      <c r="B189" s="674" t="s">
        <v>1657</v>
      </c>
    </row>
    <row r="190" spans="1:2" ht="12.75">
      <c r="A190" s="674" t="s">
        <v>691</v>
      </c>
      <c r="B190" s="674" t="s">
        <v>1658</v>
      </c>
    </row>
    <row r="191" spans="1:2" ht="12.75">
      <c r="A191" s="674" t="s">
        <v>691</v>
      </c>
      <c r="B191" s="674" t="s">
        <v>1659</v>
      </c>
    </row>
    <row r="192" spans="1:2" ht="12.75">
      <c r="A192" s="674" t="s">
        <v>695</v>
      </c>
      <c r="B192" s="674" t="s">
        <v>1660</v>
      </c>
    </row>
    <row r="193" spans="1:2" ht="12.75">
      <c r="A193" s="674" t="s">
        <v>695</v>
      </c>
      <c r="B193" s="674" t="s">
        <v>1661</v>
      </c>
    </row>
    <row r="194" spans="1:2" ht="12.75">
      <c r="A194" s="674" t="s">
        <v>699</v>
      </c>
      <c r="B194" s="674" t="s">
        <v>1662</v>
      </c>
    </row>
    <row r="195" spans="1:2" ht="12.75">
      <c r="A195" s="674" t="s">
        <v>699</v>
      </c>
      <c r="B195" s="674" t="s">
        <v>1663</v>
      </c>
    </row>
    <row r="196" spans="1:2" ht="12.75">
      <c r="A196" s="674" t="s">
        <v>703</v>
      </c>
      <c r="B196" s="674" t="s">
        <v>1664</v>
      </c>
    </row>
    <row r="197" spans="1:2" ht="12.75">
      <c r="A197" s="674" t="s">
        <v>703</v>
      </c>
      <c r="B197" s="674" t="s">
        <v>1665</v>
      </c>
    </row>
    <row r="198" spans="1:2" ht="12.75">
      <c r="A198" s="674" t="s">
        <v>707</v>
      </c>
      <c r="B198" s="674" t="s">
        <v>1666</v>
      </c>
    </row>
    <row r="199" spans="1:2" ht="12.75">
      <c r="A199" s="674" t="s">
        <v>707</v>
      </c>
      <c r="B199" s="674" t="s">
        <v>1667</v>
      </c>
    </row>
    <row r="200" spans="1:2" ht="12.75">
      <c r="A200" s="674" t="s">
        <v>709</v>
      </c>
      <c r="B200" s="674" t="s">
        <v>1668</v>
      </c>
    </row>
    <row r="201" spans="1:2" ht="12.75">
      <c r="A201" s="674" t="s">
        <v>709</v>
      </c>
      <c r="B201" s="674" t="s">
        <v>1669</v>
      </c>
    </row>
    <row r="202" spans="1:2" ht="12.75">
      <c r="A202" s="674" t="s">
        <v>713</v>
      </c>
      <c r="B202" s="674" t="s">
        <v>1670</v>
      </c>
    </row>
    <row r="203" spans="1:2" ht="12.75">
      <c r="A203" s="674" t="s">
        <v>713</v>
      </c>
      <c r="B203" s="674" t="s">
        <v>1671</v>
      </c>
    </row>
    <row r="204" spans="1:2" ht="12.75">
      <c r="A204" s="674" t="s">
        <v>719</v>
      </c>
      <c r="B204" s="674" t="s">
        <v>1672</v>
      </c>
    </row>
    <row r="205" spans="1:2" ht="12.75">
      <c r="A205" s="674" t="s">
        <v>719</v>
      </c>
      <c r="B205" s="674" t="s">
        <v>1673</v>
      </c>
    </row>
    <row r="206" spans="1:2" ht="12.75">
      <c r="A206" s="674" t="s">
        <v>723</v>
      </c>
      <c r="B206" s="674" t="s">
        <v>1674</v>
      </c>
    </row>
    <row r="207" spans="1:2" ht="12.75">
      <c r="A207" s="674" t="s">
        <v>723</v>
      </c>
      <c r="B207" s="674" t="s">
        <v>1675</v>
      </c>
    </row>
    <row r="208" spans="1:2" ht="12.75">
      <c r="A208" s="674" t="s">
        <v>725</v>
      </c>
      <c r="B208" s="674" t="s">
        <v>1676</v>
      </c>
    </row>
    <row r="209" spans="1:2" ht="12.75">
      <c r="A209" s="674" t="s">
        <v>725</v>
      </c>
      <c r="B209" s="674" t="s">
        <v>1677</v>
      </c>
    </row>
    <row r="210" spans="1:2" ht="12.75">
      <c r="A210" s="674" t="s">
        <v>727</v>
      </c>
      <c r="B210" s="674" t="s">
        <v>1678</v>
      </c>
    </row>
    <row r="211" spans="1:2" ht="12.75">
      <c r="A211" s="674" t="s">
        <v>727</v>
      </c>
      <c r="B211" s="674" t="s">
        <v>1679</v>
      </c>
    </row>
    <row r="212" spans="1:2" ht="12.75">
      <c r="A212" s="674" t="s">
        <v>733</v>
      </c>
      <c r="B212" s="674" t="s">
        <v>1680</v>
      </c>
    </row>
    <row r="213" spans="1:2" ht="12.75">
      <c r="A213" s="674" t="s">
        <v>733</v>
      </c>
      <c r="B213" s="674" t="s">
        <v>1681</v>
      </c>
    </row>
    <row r="214" spans="1:2" ht="12.75">
      <c r="A214" s="674" t="s">
        <v>737</v>
      </c>
      <c r="B214" s="674" t="s">
        <v>1682</v>
      </c>
    </row>
    <row r="215" spans="1:2" ht="12.75">
      <c r="A215" s="674" t="s">
        <v>737</v>
      </c>
      <c r="B215" s="674" t="s">
        <v>1683</v>
      </c>
    </row>
    <row r="216" spans="1:2" ht="12.75">
      <c r="A216" s="674" t="s">
        <v>739</v>
      </c>
      <c r="B216" s="674" t="s">
        <v>1684</v>
      </c>
    </row>
    <row r="217" spans="1:2" ht="12.75">
      <c r="A217" s="674" t="s">
        <v>739</v>
      </c>
      <c r="B217" s="674" t="s">
        <v>1685</v>
      </c>
    </row>
    <row r="218" spans="1:2" ht="12.75">
      <c r="A218" s="674" t="s">
        <v>747</v>
      </c>
      <c r="B218" s="674" t="s">
        <v>1686</v>
      </c>
    </row>
    <row r="219" spans="1:2" ht="12.75">
      <c r="A219" s="674" t="s">
        <v>747</v>
      </c>
      <c r="B219" s="674" t="s">
        <v>1687</v>
      </c>
    </row>
    <row r="220" spans="1:2" ht="12.75">
      <c r="A220" s="674" t="s">
        <v>749</v>
      </c>
      <c r="B220" s="674" t="s">
        <v>1688</v>
      </c>
    </row>
    <row r="221" spans="1:2" ht="12.75">
      <c r="A221" s="674" t="s">
        <v>749</v>
      </c>
      <c r="B221" s="674" t="s">
        <v>1689</v>
      </c>
    </row>
    <row r="222" spans="1:2" ht="12.75">
      <c r="A222" s="674" t="s">
        <v>765</v>
      </c>
      <c r="B222" s="674" t="s">
        <v>1690</v>
      </c>
    </row>
    <row r="223" spans="1:2" ht="12.75">
      <c r="A223" s="674" t="s">
        <v>765</v>
      </c>
      <c r="B223" s="674" t="s">
        <v>1691</v>
      </c>
    </row>
    <row r="224" spans="1:2" ht="12.75">
      <c r="A224" s="674" t="s">
        <v>767</v>
      </c>
      <c r="B224" s="674" t="s">
        <v>1692</v>
      </c>
    </row>
    <row r="225" spans="1:2" ht="12.75">
      <c r="A225" s="674" t="s">
        <v>767</v>
      </c>
      <c r="B225" s="674" t="s">
        <v>1693</v>
      </c>
    </row>
    <row r="226" spans="1:2" ht="12.75">
      <c r="A226" s="674" t="s">
        <v>773</v>
      </c>
      <c r="B226" s="674" t="s">
        <v>1694</v>
      </c>
    </row>
    <row r="227" spans="1:2" ht="12.75">
      <c r="A227" s="674" t="s">
        <v>773</v>
      </c>
      <c r="B227" s="674" t="s">
        <v>1695</v>
      </c>
    </row>
    <row r="228" spans="1:2" ht="12.75">
      <c r="A228" s="674" t="s">
        <v>779</v>
      </c>
      <c r="B228" s="674" t="s">
        <v>1696</v>
      </c>
    </row>
    <row r="229" spans="1:2" ht="12.75">
      <c r="A229" s="674" t="s">
        <v>779</v>
      </c>
      <c r="B229" s="674" t="s">
        <v>1697</v>
      </c>
    </row>
    <row r="230" spans="1:2" ht="12.75">
      <c r="A230" s="674" t="s">
        <v>781</v>
      </c>
      <c r="B230" s="674" t="s">
        <v>1698</v>
      </c>
    </row>
    <row r="231" spans="1:2" ht="12.75">
      <c r="A231" s="674" t="s">
        <v>781</v>
      </c>
      <c r="B231" s="674" t="s">
        <v>1699</v>
      </c>
    </row>
    <row r="232" spans="1:2" ht="12.75">
      <c r="A232" s="674" t="s">
        <v>787</v>
      </c>
      <c r="B232" s="674" t="s">
        <v>1700</v>
      </c>
    </row>
    <row r="233" spans="1:2" ht="12.75">
      <c r="A233" s="674" t="s">
        <v>787</v>
      </c>
      <c r="B233" s="674" t="s">
        <v>1701</v>
      </c>
    </row>
    <row r="234" spans="1:2" ht="12.75">
      <c r="A234" s="674" t="s">
        <v>791</v>
      </c>
      <c r="B234" s="674" t="s">
        <v>1702</v>
      </c>
    </row>
    <row r="235" spans="1:2" ht="12.75">
      <c r="A235" s="674" t="s">
        <v>791</v>
      </c>
      <c r="B235" s="674" t="s">
        <v>1703</v>
      </c>
    </row>
    <row r="236" spans="1:2" ht="12.75">
      <c r="A236" s="674" t="s">
        <v>809</v>
      </c>
      <c r="B236" s="674" t="s">
        <v>1704</v>
      </c>
    </row>
    <row r="237" spans="1:2" ht="12.75">
      <c r="A237" s="674" t="s">
        <v>809</v>
      </c>
      <c r="B237" s="674" t="s">
        <v>1705</v>
      </c>
    </row>
    <row r="238" spans="1:2" ht="12.75">
      <c r="A238" s="674" t="s">
        <v>811</v>
      </c>
      <c r="B238" s="674" t="s">
        <v>1706</v>
      </c>
    </row>
    <row r="239" spans="1:2" ht="12.75">
      <c r="A239" s="674" t="s">
        <v>811</v>
      </c>
      <c r="B239" s="674" t="s">
        <v>1707</v>
      </c>
    </row>
    <row r="240" spans="1:2" ht="12.75">
      <c r="A240" s="674" t="s">
        <v>817</v>
      </c>
      <c r="B240" s="674" t="s">
        <v>1708</v>
      </c>
    </row>
    <row r="241" spans="1:2" ht="12.75">
      <c r="A241" s="674" t="s">
        <v>817</v>
      </c>
      <c r="B241" s="674" t="s">
        <v>1709</v>
      </c>
    </row>
    <row r="242" spans="1:2" ht="12.75">
      <c r="A242" s="674" t="s">
        <v>837</v>
      </c>
      <c r="B242" s="674" t="s">
        <v>1710</v>
      </c>
    </row>
    <row r="243" spans="1:2" ht="12.75">
      <c r="A243" s="674" t="s">
        <v>837</v>
      </c>
      <c r="B243" s="674" t="s">
        <v>1711</v>
      </c>
    </row>
    <row r="244" spans="1:2" ht="12.75">
      <c r="A244" s="674" t="s">
        <v>841</v>
      </c>
      <c r="B244" s="674" t="s">
        <v>1712</v>
      </c>
    </row>
    <row r="245" spans="1:2" ht="12.75">
      <c r="A245" s="674" t="s">
        <v>841</v>
      </c>
      <c r="B245" s="674" t="s">
        <v>1713</v>
      </c>
    </row>
    <row r="246" spans="1:2" ht="12.75">
      <c r="A246" s="674" t="s">
        <v>844</v>
      </c>
      <c r="B246" s="674" t="s">
        <v>1714</v>
      </c>
    </row>
    <row r="247" spans="1:2" ht="12.75">
      <c r="A247" s="674" t="s">
        <v>844</v>
      </c>
      <c r="B247" s="674" t="s">
        <v>1715</v>
      </c>
    </row>
    <row r="248" spans="1:2" ht="12.75">
      <c r="A248" s="674" t="s">
        <v>600</v>
      </c>
      <c r="B248" s="674" t="s">
        <v>1716</v>
      </c>
    </row>
    <row r="249" spans="1:2" ht="12.75">
      <c r="A249" s="674" t="s">
        <v>602</v>
      </c>
      <c r="B249" s="674" t="s">
        <v>1717</v>
      </c>
    </row>
    <row r="250" spans="1:2" ht="12.75">
      <c r="A250" s="674" t="s">
        <v>614</v>
      </c>
      <c r="B250" s="674" t="s">
        <v>1718</v>
      </c>
    </row>
    <row r="251" spans="1:2" ht="12.75">
      <c r="A251" s="674" t="s">
        <v>614</v>
      </c>
      <c r="B251" s="674" t="s">
        <v>1719</v>
      </c>
    </row>
    <row r="252" spans="1:2" ht="12.75">
      <c r="A252" s="674" t="s">
        <v>619</v>
      </c>
      <c r="B252" s="674" t="s">
        <v>1720</v>
      </c>
    </row>
    <row r="253" spans="1:2" ht="12.75">
      <c r="A253" s="674" t="s">
        <v>619</v>
      </c>
      <c r="B253" s="674" t="s">
        <v>1721</v>
      </c>
    </row>
    <row r="254" spans="1:2" ht="12.75">
      <c r="A254" s="674" t="s">
        <v>623</v>
      </c>
      <c r="B254" s="674" t="s">
        <v>1722</v>
      </c>
    </row>
    <row r="255" spans="1:2" ht="12.75">
      <c r="A255" s="674" t="s">
        <v>623</v>
      </c>
      <c r="B255" s="674" t="s">
        <v>1723</v>
      </c>
    </row>
    <row r="256" spans="1:2" ht="12.75">
      <c r="A256" s="674" t="s">
        <v>625</v>
      </c>
      <c r="B256" s="674" t="s">
        <v>1724</v>
      </c>
    </row>
    <row r="257" spans="1:2" ht="12.75">
      <c r="A257" s="674" t="s">
        <v>625</v>
      </c>
      <c r="B257" s="674" t="s">
        <v>1725</v>
      </c>
    </row>
    <row r="258" spans="1:2" ht="12.75">
      <c r="A258" s="674" t="s">
        <v>627</v>
      </c>
      <c r="B258" s="674" t="s">
        <v>1726</v>
      </c>
    </row>
    <row r="259" spans="1:2" ht="12.75">
      <c r="A259" s="674" t="s">
        <v>627</v>
      </c>
      <c r="B259" s="674" t="s">
        <v>1727</v>
      </c>
    </row>
    <row r="260" spans="1:2" ht="12.75">
      <c r="A260" s="674" t="s">
        <v>857</v>
      </c>
      <c r="B260" s="674" t="s">
        <v>1728</v>
      </c>
    </row>
    <row r="261" spans="1:2" ht="12.75">
      <c r="A261" s="680" t="s">
        <v>1392</v>
      </c>
      <c r="B261" s="674" t="s">
        <v>1729</v>
      </c>
    </row>
    <row r="262" spans="1:2" ht="12.75">
      <c r="A262" s="680" t="s">
        <v>1394</v>
      </c>
      <c r="B262" s="674" t="s">
        <v>1730</v>
      </c>
    </row>
  </sheetData>
  <sheetProtection/>
  <mergeCells count="3">
    <mergeCell ref="A3:B3"/>
    <mergeCell ref="A5:A6"/>
    <mergeCell ref="B5:B6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9"/>
  <sheetViews>
    <sheetView zoomScalePageLayoutView="0" workbookViewId="0" topLeftCell="A7">
      <selection activeCell="P44" sqref="P44"/>
    </sheetView>
  </sheetViews>
  <sheetFormatPr defaultColWidth="9.140625" defaultRowHeight="12.75"/>
  <cols>
    <col min="1" max="1" width="3.7109375" style="51" customWidth="1"/>
    <col min="2" max="2" width="9.57421875" style="51" customWidth="1"/>
    <col min="3" max="3" width="5.140625" style="51" customWidth="1"/>
    <col min="4" max="4" width="4.421875" style="51" customWidth="1"/>
    <col min="5" max="5" width="6.57421875" style="51" customWidth="1"/>
    <col min="6" max="7" width="6.140625" style="51" customWidth="1"/>
    <col min="8" max="8" width="5.00390625" style="51" customWidth="1"/>
    <col min="9" max="9" width="5.28125" style="51" customWidth="1"/>
    <col min="10" max="10" width="4.8515625" style="51" customWidth="1"/>
    <col min="11" max="11" width="5.140625" style="51" customWidth="1"/>
    <col min="12" max="12" width="5.7109375" style="51" customWidth="1"/>
    <col min="13" max="13" width="4.7109375" style="51" customWidth="1"/>
    <col min="14" max="14" width="4.421875" style="51" customWidth="1"/>
    <col min="15" max="15" width="5.28125" style="51" customWidth="1"/>
    <col min="16" max="16" width="5.140625" style="51" customWidth="1"/>
    <col min="17" max="17" width="5.57421875" style="51" customWidth="1"/>
    <col min="18" max="18" width="4.00390625" style="51" customWidth="1"/>
    <col min="19" max="19" width="4.140625" style="51" customWidth="1"/>
    <col min="20" max="20" width="4.57421875" style="51" customWidth="1"/>
    <col min="21" max="21" width="5.28125" style="51" customWidth="1"/>
    <col min="22" max="22" width="4.7109375" style="51" customWidth="1"/>
    <col min="23" max="23" width="5.8515625" style="51" customWidth="1"/>
    <col min="24" max="24" width="5.7109375" style="51" customWidth="1"/>
    <col min="25" max="25" width="6.8515625" style="51" customWidth="1"/>
    <col min="26" max="26" width="6.57421875" style="52" customWidth="1"/>
    <col min="27" max="27" width="9.140625" style="53" customWidth="1"/>
    <col min="28" max="30" width="9.140625" style="52" customWidth="1"/>
    <col min="31" max="16384" width="9.140625" style="51" customWidth="1"/>
  </cols>
  <sheetData>
    <row r="1" spans="1:30" s="56" customFormat="1" ht="22.5" customHeight="1">
      <c r="A1" s="730" t="s">
        <v>1733</v>
      </c>
      <c r="B1" s="730"/>
      <c r="C1" s="730"/>
      <c r="D1" s="730"/>
      <c r="E1" s="730"/>
      <c r="F1" s="730"/>
      <c r="G1" s="730"/>
      <c r="H1" s="730"/>
      <c r="I1" s="730"/>
      <c r="J1" s="730"/>
      <c r="K1" s="730"/>
      <c r="L1" s="730"/>
      <c r="M1" s="730"/>
      <c r="N1" s="730"/>
      <c r="O1" s="730"/>
      <c r="P1" s="730"/>
      <c r="Q1" s="730"/>
      <c r="R1" s="730"/>
      <c r="S1" s="730"/>
      <c r="T1" s="730"/>
      <c r="U1" s="730"/>
      <c r="V1" s="730"/>
      <c r="W1" s="730"/>
      <c r="X1" s="730"/>
      <c r="Y1" s="730"/>
      <c r="Z1" s="730"/>
      <c r="AA1" s="54"/>
      <c r="AB1" s="55"/>
      <c r="AC1" s="55"/>
      <c r="AD1" s="55"/>
    </row>
    <row r="2" spans="2:27" s="56" customFormat="1" ht="17.25" customHeight="1">
      <c r="B2" s="57" t="s">
        <v>83</v>
      </c>
      <c r="C2" s="58"/>
      <c r="D2" s="58"/>
      <c r="E2" s="58"/>
      <c r="F2" s="58"/>
      <c r="G2" s="58"/>
      <c r="H2" s="58"/>
      <c r="I2" s="59" t="s">
        <v>84</v>
      </c>
      <c r="J2" s="59"/>
      <c r="K2" s="59"/>
      <c r="L2" s="59"/>
      <c r="M2" s="59"/>
      <c r="N2" s="59"/>
      <c r="O2" s="58"/>
      <c r="P2" s="60"/>
      <c r="Q2" s="61"/>
      <c r="R2" s="62"/>
      <c r="S2" s="62"/>
      <c r="T2" s="63"/>
      <c r="U2" s="63"/>
      <c r="V2" s="63"/>
      <c r="W2" s="63"/>
      <c r="X2" s="61"/>
      <c r="Y2" s="64"/>
      <c r="Z2" s="64"/>
      <c r="AA2" s="65"/>
    </row>
    <row r="3" spans="1:30" ht="12" customHeight="1">
      <c r="A3" s="66"/>
      <c r="B3" s="66"/>
      <c r="C3" s="67"/>
      <c r="D3" s="67"/>
      <c r="E3" s="67"/>
      <c r="Z3" s="68" t="s">
        <v>85</v>
      </c>
      <c r="AA3" s="69"/>
      <c r="AB3" s="51"/>
      <c r="AC3" s="51"/>
      <c r="AD3" s="51"/>
    </row>
    <row r="4" spans="1:26" ht="27" customHeight="1">
      <c r="A4" s="731" t="s">
        <v>86</v>
      </c>
      <c r="B4" s="732" t="s">
        <v>87</v>
      </c>
      <c r="C4" s="732"/>
      <c r="D4" s="732"/>
      <c r="E4" s="732"/>
      <c r="F4" s="733" t="s">
        <v>88</v>
      </c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4" t="s">
        <v>89</v>
      </c>
      <c r="Y4" s="735"/>
      <c r="Z4" s="736"/>
    </row>
    <row r="5" spans="1:26" ht="11.25" customHeight="1">
      <c r="A5" s="731"/>
      <c r="B5" s="732"/>
      <c r="C5" s="732"/>
      <c r="D5" s="732"/>
      <c r="E5" s="732"/>
      <c r="F5" s="740" t="s">
        <v>90</v>
      </c>
      <c r="G5" s="740"/>
      <c r="H5" s="740"/>
      <c r="I5" s="740"/>
      <c r="J5" s="741" t="s">
        <v>91</v>
      </c>
      <c r="K5" s="740" t="s">
        <v>92</v>
      </c>
      <c r="L5" s="740" t="s">
        <v>93</v>
      </c>
      <c r="M5" s="740" t="s">
        <v>94</v>
      </c>
      <c r="N5" s="740"/>
      <c r="O5" s="740"/>
      <c r="P5" s="740"/>
      <c r="Q5" s="740"/>
      <c r="R5" s="740" t="s">
        <v>95</v>
      </c>
      <c r="S5" s="740"/>
      <c r="T5" s="740"/>
      <c r="U5" s="740"/>
      <c r="V5" s="740"/>
      <c r="W5" s="740"/>
      <c r="X5" s="737"/>
      <c r="Y5" s="738"/>
      <c r="Z5" s="739"/>
    </row>
    <row r="6" spans="1:26" ht="39" customHeight="1">
      <c r="A6" s="731"/>
      <c r="B6" s="732"/>
      <c r="C6" s="732"/>
      <c r="D6" s="732"/>
      <c r="E6" s="732"/>
      <c r="F6" s="599" t="s">
        <v>96</v>
      </c>
      <c r="G6" s="599" t="s">
        <v>97</v>
      </c>
      <c r="H6" s="599" t="s">
        <v>98</v>
      </c>
      <c r="I6" s="599" t="s">
        <v>99</v>
      </c>
      <c r="J6" s="741"/>
      <c r="K6" s="740"/>
      <c r="L6" s="740"/>
      <c r="M6" s="599" t="s">
        <v>100</v>
      </c>
      <c r="N6" s="599" t="s">
        <v>101</v>
      </c>
      <c r="O6" s="599" t="s">
        <v>99</v>
      </c>
      <c r="P6" s="599" t="s">
        <v>92</v>
      </c>
      <c r="Q6" s="599" t="s">
        <v>102</v>
      </c>
      <c r="R6" s="599" t="s">
        <v>100</v>
      </c>
      <c r="S6" s="599" t="s">
        <v>101</v>
      </c>
      <c r="T6" s="599" t="s">
        <v>103</v>
      </c>
      <c r="U6" s="599" t="s">
        <v>104</v>
      </c>
      <c r="V6" s="599" t="s">
        <v>92</v>
      </c>
      <c r="W6" s="599" t="s">
        <v>102</v>
      </c>
      <c r="X6" s="599" t="s">
        <v>105</v>
      </c>
      <c r="Y6" s="599" t="s">
        <v>106</v>
      </c>
      <c r="Z6" s="600" t="s">
        <v>107</v>
      </c>
    </row>
    <row r="7" spans="1:26" ht="15" customHeight="1">
      <c r="A7" s="598">
        <v>1</v>
      </c>
      <c r="B7" s="742" t="s">
        <v>108</v>
      </c>
      <c r="C7" s="742"/>
      <c r="D7" s="742"/>
      <c r="E7" s="742"/>
      <c r="F7" s="653"/>
      <c r="G7" s="72">
        <v>3</v>
      </c>
      <c r="H7" s="653">
        <v>1</v>
      </c>
      <c r="I7" s="604">
        <f aca="true" t="shared" si="0" ref="I7:I35">SUM(F7:H7)</f>
        <v>4</v>
      </c>
      <c r="J7" s="605"/>
      <c r="K7" s="602">
        <v>2.3</v>
      </c>
      <c r="L7" s="606">
        <f>(I7+J7)-K7</f>
        <v>1.7000000000000002</v>
      </c>
      <c r="M7" s="602">
        <v>5</v>
      </c>
      <c r="N7" s="602">
        <v>1</v>
      </c>
      <c r="O7" s="604">
        <f aca="true" t="shared" si="1" ref="O7:O35">SUM(M7:N7)</f>
        <v>6</v>
      </c>
      <c r="P7" s="602">
        <v>3.45</v>
      </c>
      <c r="Q7" s="606">
        <f aca="true" t="shared" si="2" ref="Q7:Q35">O7-P7</f>
        <v>2.55</v>
      </c>
      <c r="R7" s="653"/>
      <c r="S7" s="653"/>
      <c r="T7" s="653"/>
      <c r="U7" s="604">
        <f aca="true" t="shared" si="3" ref="U7:U35">SUM(R7:T7)</f>
        <v>0</v>
      </c>
      <c r="V7" s="602"/>
      <c r="W7" s="606">
        <f aca="true" t="shared" si="4" ref="W7:W35">U7-V7</f>
        <v>0</v>
      </c>
      <c r="X7" s="602"/>
      <c r="Y7" s="602"/>
      <c r="Z7" s="607"/>
    </row>
    <row r="8" spans="1:26" ht="12.75">
      <c r="A8" s="608" t="s">
        <v>109</v>
      </c>
      <c r="B8" s="742" t="s">
        <v>110</v>
      </c>
      <c r="C8" s="742"/>
      <c r="D8" s="742"/>
      <c r="E8" s="742"/>
      <c r="F8" s="653"/>
      <c r="G8" s="72"/>
      <c r="H8" s="653"/>
      <c r="I8" s="604">
        <f t="shared" si="0"/>
        <v>0</v>
      </c>
      <c r="J8" s="605"/>
      <c r="K8" s="602"/>
      <c r="L8" s="606">
        <f aca="true" t="shared" si="5" ref="L8:L35">(I8+J8)-K8</f>
        <v>0</v>
      </c>
      <c r="M8" s="602"/>
      <c r="N8" s="602"/>
      <c r="O8" s="604">
        <f t="shared" si="1"/>
        <v>0</v>
      </c>
      <c r="P8" s="602"/>
      <c r="Q8" s="606">
        <f t="shared" si="2"/>
        <v>0</v>
      </c>
      <c r="R8" s="653"/>
      <c r="S8" s="653"/>
      <c r="T8" s="653"/>
      <c r="U8" s="604">
        <f t="shared" si="3"/>
        <v>0</v>
      </c>
      <c r="V8" s="602"/>
      <c r="W8" s="606">
        <f t="shared" si="4"/>
        <v>0</v>
      </c>
      <c r="X8" s="609"/>
      <c r="Y8" s="609"/>
      <c r="Z8" s="610"/>
    </row>
    <row r="9" spans="1:26" ht="12.75" customHeight="1">
      <c r="A9" s="598">
        <v>2</v>
      </c>
      <c r="B9" s="743" t="s">
        <v>111</v>
      </c>
      <c r="C9" s="743"/>
      <c r="D9" s="743"/>
      <c r="E9" s="743"/>
      <c r="F9" s="653"/>
      <c r="G9" s="72"/>
      <c r="H9" s="653">
        <v>2</v>
      </c>
      <c r="I9" s="604">
        <f t="shared" si="0"/>
        <v>2</v>
      </c>
      <c r="J9" s="605"/>
      <c r="K9" s="602">
        <v>2.44</v>
      </c>
      <c r="L9" s="606">
        <f t="shared" si="5"/>
        <v>-0.43999999999999995</v>
      </c>
      <c r="M9" s="602">
        <v>4</v>
      </c>
      <c r="N9" s="602"/>
      <c r="O9" s="604">
        <f t="shared" si="1"/>
        <v>4</v>
      </c>
      <c r="P9" s="602">
        <v>2.68</v>
      </c>
      <c r="Q9" s="606">
        <f t="shared" si="2"/>
        <v>1.3199999999999998</v>
      </c>
      <c r="R9" s="653"/>
      <c r="S9" s="653"/>
      <c r="T9" s="653"/>
      <c r="U9" s="604">
        <f t="shared" si="3"/>
        <v>0</v>
      </c>
      <c r="V9" s="602"/>
      <c r="W9" s="606">
        <f t="shared" si="4"/>
        <v>0</v>
      </c>
      <c r="X9" s="609"/>
      <c r="Y9" s="609"/>
      <c r="Z9" s="610"/>
    </row>
    <row r="10" spans="1:26" ht="12.75" customHeight="1">
      <c r="A10" s="598" t="s">
        <v>112</v>
      </c>
      <c r="B10" s="743" t="s">
        <v>113</v>
      </c>
      <c r="C10" s="743"/>
      <c r="D10" s="743"/>
      <c r="E10" s="743"/>
      <c r="F10" s="653"/>
      <c r="G10" s="72"/>
      <c r="H10" s="653"/>
      <c r="I10" s="604">
        <f t="shared" si="0"/>
        <v>0</v>
      </c>
      <c r="J10" s="605"/>
      <c r="K10" s="602">
        <v>1.32</v>
      </c>
      <c r="L10" s="606">
        <f t="shared" si="5"/>
        <v>-1.32</v>
      </c>
      <c r="M10" s="602"/>
      <c r="N10" s="602"/>
      <c r="O10" s="604">
        <f t="shared" si="1"/>
        <v>0</v>
      </c>
      <c r="P10" s="602">
        <v>0.44</v>
      </c>
      <c r="Q10" s="606">
        <f t="shared" si="2"/>
        <v>-0.44</v>
      </c>
      <c r="R10" s="653"/>
      <c r="S10" s="653"/>
      <c r="T10" s="653"/>
      <c r="U10" s="604">
        <f t="shared" si="3"/>
        <v>0</v>
      </c>
      <c r="V10" s="602">
        <v>0.88</v>
      </c>
      <c r="W10" s="606">
        <f t="shared" si="4"/>
        <v>-0.88</v>
      </c>
      <c r="X10" s="609"/>
      <c r="Y10" s="609"/>
      <c r="Z10" s="610"/>
    </row>
    <row r="11" spans="1:26" ht="12.75" customHeight="1">
      <c r="A11" s="598">
        <v>3</v>
      </c>
      <c r="B11" s="743" t="s">
        <v>114</v>
      </c>
      <c r="C11" s="743"/>
      <c r="D11" s="743"/>
      <c r="E11" s="743"/>
      <c r="F11" s="653"/>
      <c r="G11" s="72"/>
      <c r="H11" s="653">
        <v>4</v>
      </c>
      <c r="I11" s="604">
        <f t="shared" si="0"/>
        <v>4</v>
      </c>
      <c r="J11" s="605"/>
      <c r="K11" s="602">
        <v>2.66</v>
      </c>
      <c r="L11" s="606">
        <f t="shared" si="5"/>
        <v>1.3399999999999999</v>
      </c>
      <c r="M11" s="602">
        <v>2</v>
      </c>
      <c r="N11" s="602"/>
      <c r="O11" s="604">
        <f t="shared" si="1"/>
        <v>2</v>
      </c>
      <c r="P11" s="602">
        <v>3.55</v>
      </c>
      <c r="Q11" s="606">
        <f t="shared" si="2"/>
        <v>-1.5499999999999998</v>
      </c>
      <c r="R11" s="653"/>
      <c r="S11" s="653"/>
      <c r="T11" s="653"/>
      <c r="U11" s="604">
        <f t="shared" si="3"/>
        <v>0</v>
      </c>
      <c r="V11" s="602"/>
      <c r="W11" s="606">
        <f t="shared" si="4"/>
        <v>0</v>
      </c>
      <c r="X11" s="609"/>
      <c r="Y11" s="609"/>
      <c r="Z11" s="610"/>
    </row>
    <row r="12" spans="1:26" ht="12.75" customHeight="1">
      <c r="A12" s="598">
        <v>4</v>
      </c>
      <c r="B12" s="743" t="s">
        <v>115</v>
      </c>
      <c r="C12" s="743"/>
      <c r="D12" s="743"/>
      <c r="E12" s="743"/>
      <c r="F12" s="602">
        <v>11</v>
      </c>
      <c r="G12" s="72"/>
      <c r="H12" s="653">
        <v>8</v>
      </c>
      <c r="I12" s="604">
        <f t="shared" si="0"/>
        <v>19</v>
      </c>
      <c r="J12" s="605"/>
      <c r="K12" s="602">
        <v>21.71</v>
      </c>
      <c r="L12" s="606">
        <f t="shared" si="5"/>
        <v>-2.710000000000001</v>
      </c>
      <c r="M12" s="602">
        <v>28</v>
      </c>
      <c r="N12" s="602">
        <v>1</v>
      </c>
      <c r="O12" s="604">
        <f t="shared" si="1"/>
        <v>29</v>
      </c>
      <c r="P12" s="602">
        <v>23.88</v>
      </c>
      <c r="Q12" s="606">
        <f t="shared" si="2"/>
        <v>5.120000000000001</v>
      </c>
      <c r="R12" s="653"/>
      <c r="S12" s="653"/>
      <c r="T12" s="653"/>
      <c r="U12" s="604">
        <f t="shared" si="3"/>
        <v>0</v>
      </c>
      <c r="V12" s="602"/>
      <c r="W12" s="606">
        <f t="shared" si="4"/>
        <v>0</v>
      </c>
      <c r="X12" s="609"/>
      <c r="Y12" s="609"/>
      <c r="Z12" s="610"/>
    </row>
    <row r="13" spans="1:26" ht="12.75" customHeight="1">
      <c r="A13" s="598">
        <v>5</v>
      </c>
      <c r="B13" s="743" t="s">
        <v>116</v>
      </c>
      <c r="C13" s="743"/>
      <c r="D13" s="743"/>
      <c r="E13" s="743"/>
      <c r="F13" s="602">
        <v>3</v>
      </c>
      <c r="G13" s="72"/>
      <c r="H13" s="653">
        <v>2</v>
      </c>
      <c r="I13" s="604">
        <f t="shared" si="0"/>
        <v>5</v>
      </c>
      <c r="J13" s="605"/>
      <c r="K13" s="602">
        <v>6.85</v>
      </c>
      <c r="L13" s="606">
        <f t="shared" si="5"/>
        <v>-1.8499999999999996</v>
      </c>
      <c r="M13" s="602">
        <v>9</v>
      </c>
      <c r="N13" s="602"/>
      <c r="O13" s="604">
        <f t="shared" si="1"/>
        <v>9</v>
      </c>
      <c r="P13" s="602">
        <v>10.28</v>
      </c>
      <c r="Q13" s="606">
        <f t="shared" si="2"/>
        <v>-1.2799999999999994</v>
      </c>
      <c r="R13" s="653"/>
      <c r="S13" s="653"/>
      <c r="T13" s="653"/>
      <c r="U13" s="604">
        <f t="shared" si="3"/>
        <v>0</v>
      </c>
      <c r="V13" s="602"/>
      <c r="W13" s="606">
        <f t="shared" si="4"/>
        <v>0</v>
      </c>
      <c r="X13" s="609"/>
      <c r="Y13" s="609"/>
      <c r="Z13" s="610"/>
    </row>
    <row r="14" spans="1:26" ht="12.75" customHeight="1">
      <c r="A14" s="598">
        <v>6</v>
      </c>
      <c r="B14" s="743" t="s">
        <v>117</v>
      </c>
      <c r="C14" s="743"/>
      <c r="D14" s="743"/>
      <c r="E14" s="743"/>
      <c r="F14" s="653"/>
      <c r="G14" s="72"/>
      <c r="H14" s="653">
        <v>1</v>
      </c>
      <c r="I14" s="604">
        <f t="shared" si="0"/>
        <v>1</v>
      </c>
      <c r="J14" s="605"/>
      <c r="K14" s="611">
        <v>1.64</v>
      </c>
      <c r="L14" s="606">
        <f t="shared" si="5"/>
        <v>-0.6399999999999999</v>
      </c>
      <c r="M14" s="602">
        <v>4</v>
      </c>
      <c r="N14" s="602">
        <v>1</v>
      </c>
      <c r="O14" s="604">
        <f t="shared" si="1"/>
        <v>5</v>
      </c>
      <c r="P14" s="602">
        <v>6.56</v>
      </c>
      <c r="Q14" s="606">
        <f t="shared" si="2"/>
        <v>-1.5599999999999996</v>
      </c>
      <c r="R14" s="653"/>
      <c r="S14" s="653"/>
      <c r="T14" s="653"/>
      <c r="U14" s="604">
        <f t="shared" si="3"/>
        <v>0</v>
      </c>
      <c r="V14" s="602"/>
      <c r="W14" s="606">
        <f t="shared" si="4"/>
        <v>0</v>
      </c>
      <c r="X14" s="609"/>
      <c r="Y14" s="609"/>
      <c r="Z14" s="610"/>
    </row>
    <row r="15" spans="1:26" ht="12.75" customHeight="1">
      <c r="A15" s="598">
        <v>7</v>
      </c>
      <c r="B15" s="743" t="s">
        <v>118</v>
      </c>
      <c r="C15" s="743"/>
      <c r="D15" s="743"/>
      <c r="E15" s="743"/>
      <c r="F15" s="653"/>
      <c r="G15" s="72"/>
      <c r="H15" s="653"/>
      <c r="I15" s="604">
        <f t="shared" si="0"/>
        <v>0</v>
      </c>
      <c r="J15" s="605"/>
      <c r="K15" s="611"/>
      <c r="L15" s="606">
        <f t="shared" si="5"/>
        <v>0</v>
      </c>
      <c r="M15" s="602">
        <v>3</v>
      </c>
      <c r="N15" s="602">
        <v>4</v>
      </c>
      <c r="O15" s="604">
        <f t="shared" si="1"/>
        <v>7</v>
      </c>
      <c r="P15" s="602">
        <v>8.22</v>
      </c>
      <c r="Q15" s="606">
        <f t="shared" si="2"/>
        <v>-1.2200000000000006</v>
      </c>
      <c r="R15" s="653"/>
      <c r="S15" s="653"/>
      <c r="T15" s="653"/>
      <c r="U15" s="604">
        <f t="shared" si="3"/>
        <v>0</v>
      </c>
      <c r="V15" s="602"/>
      <c r="W15" s="606">
        <f t="shared" si="4"/>
        <v>0</v>
      </c>
      <c r="X15" s="609"/>
      <c r="Y15" s="609"/>
      <c r="Z15" s="610"/>
    </row>
    <row r="16" spans="1:26" ht="12.75" customHeight="1">
      <c r="A16" s="598">
        <v>8</v>
      </c>
      <c r="B16" s="743" t="s">
        <v>119</v>
      </c>
      <c r="C16" s="743"/>
      <c r="D16" s="743"/>
      <c r="E16" s="743"/>
      <c r="F16" s="653"/>
      <c r="G16" s="72">
        <v>1</v>
      </c>
      <c r="H16" s="653"/>
      <c r="I16" s="604">
        <f t="shared" si="0"/>
        <v>1</v>
      </c>
      <c r="J16" s="605"/>
      <c r="K16" s="602">
        <v>0.82</v>
      </c>
      <c r="L16" s="606">
        <f t="shared" si="5"/>
        <v>0.18000000000000005</v>
      </c>
      <c r="M16" s="602"/>
      <c r="N16" s="602">
        <v>2</v>
      </c>
      <c r="O16" s="604">
        <f t="shared" si="1"/>
        <v>2</v>
      </c>
      <c r="P16" s="602">
        <v>1.64</v>
      </c>
      <c r="Q16" s="606">
        <f t="shared" si="2"/>
        <v>0.3600000000000001</v>
      </c>
      <c r="R16" s="653"/>
      <c r="S16" s="653"/>
      <c r="T16" s="653"/>
      <c r="U16" s="604">
        <f t="shared" si="3"/>
        <v>0</v>
      </c>
      <c r="V16" s="602"/>
      <c r="W16" s="606">
        <f t="shared" si="4"/>
        <v>0</v>
      </c>
      <c r="X16" s="609"/>
      <c r="Y16" s="609"/>
      <c r="Z16" s="610"/>
    </row>
    <row r="17" spans="1:30" s="69" customFormat="1" ht="12.75" customHeight="1">
      <c r="A17" s="598">
        <v>9</v>
      </c>
      <c r="B17" s="743" t="s">
        <v>120</v>
      </c>
      <c r="C17" s="743"/>
      <c r="D17" s="743"/>
      <c r="E17" s="743"/>
      <c r="F17" s="72"/>
      <c r="G17" s="72"/>
      <c r="H17" s="72">
        <v>1</v>
      </c>
      <c r="I17" s="604">
        <f t="shared" si="0"/>
        <v>1</v>
      </c>
      <c r="J17" s="612"/>
      <c r="K17" s="603">
        <v>3.83</v>
      </c>
      <c r="L17" s="606">
        <f t="shared" si="5"/>
        <v>-2.83</v>
      </c>
      <c r="M17" s="603">
        <v>8</v>
      </c>
      <c r="N17" s="603"/>
      <c r="O17" s="604">
        <f t="shared" si="1"/>
        <v>8</v>
      </c>
      <c r="P17" s="603">
        <v>22.98</v>
      </c>
      <c r="Q17" s="606">
        <f t="shared" si="2"/>
        <v>-14.98</v>
      </c>
      <c r="R17" s="72"/>
      <c r="S17" s="72"/>
      <c r="T17" s="72"/>
      <c r="U17" s="604">
        <f t="shared" si="3"/>
        <v>0</v>
      </c>
      <c r="V17" s="603"/>
      <c r="W17" s="606">
        <f t="shared" si="4"/>
        <v>0</v>
      </c>
      <c r="X17" s="613"/>
      <c r="Y17" s="613"/>
      <c r="Z17" s="614"/>
      <c r="AA17" s="53"/>
      <c r="AB17" s="53"/>
      <c r="AC17" s="53"/>
      <c r="AD17" s="53"/>
    </row>
    <row r="18" spans="1:26" ht="12.75" customHeight="1">
      <c r="A18" s="598" t="s">
        <v>121</v>
      </c>
      <c r="B18" s="744" t="s">
        <v>122</v>
      </c>
      <c r="C18" s="745" t="s">
        <v>123</v>
      </c>
      <c r="D18" s="745"/>
      <c r="E18" s="745"/>
      <c r="F18" s="653"/>
      <c r="G18" s="72"/>
      <c r="H18" s="653">
        <v>1</v>
      </c>
      <c r="I18" s="604">
        <f t="shared" si="0"/>
        <v>1</v>
      </c>
      <c r="J18" s="605"/>
      <c r="K18" s="602">
        <v>2.05</v>
      </c>
      <c r="L18" s="606">
        <f t="shared" si="5"/>
        <v>-1.0499999999999998</v>
      </c>
      <c r="M18" s="602">
        <v>2</v>
      </c>
      <c r="N18" s="602">
        <v>1</v>
      </c>
      <c r="O18" s="604">
        <f t="shared" si="1"/>
        <v>3</v>
      </c>
      <c r="P18" s="602">
        <v>4.1</v>
      </c>
      <c r="Q18" s="606">
        <f t="shared" si="2"/>
        <v>-1.0999999999999996</v>
      </c>
      <c r="R18" s="653"/>
      <c r="S18" s="653"/>
      <c r="T18" s="653"/>
      <c r="U18" s="604">
        <f t="shared" si="3"/>
        <v>0</v>
      </c>
      <c r="V18" s="602"/>
      <c r="W18" s="606">
        <f t="shared" si="4"/>
        <v>0</v>
      </c>
      <c r="X18" s="609"/>
      <c r="Y18" s="609"/>
      <c r="Z18" s="610"/>
    </row>
    <row r="19" spans="1:26" ht="12.75" customHeight="1">
      <c r="A19" s="598" t="s">
        <v>124</v>
      </c>
      <c r="B19" s="744"/>
      <c r="C19" s="745" t="s">
        <v>125</v>
      </c>
      <c r="D19" s="745"/>
      <c r="E19" s="745"/>
      <c r="F19" s="653"/>
      <c r="G19" s="72"/>
      <c r="H19" s="653">
        <v>1</v>
      </c>
      <c r="I19" s="604">
        <f t="shared" si="0"/>
        <v>1</v>
      </c>
      <c r="J19" s="605"/>
      <c r="K19" s="602">
        <v>1.03</v>
      </c>
      <c r="L19" s="606">
        <f t="shared" si="5"/>
        <v>-0.030000000000000027</v>
      </c>
      <c r="M19" s="602">
        <v>2</v>
      </c>
      <c r="N19" s="602"/>
      <c r="O19" s="604">
        <f t="shared" si="1"/>
        <v>2</v>
      </c>
      <c r="P19" s="602">
        <v>2.06</v>
      </c>
      <c r="Q19" s="606">
        <f t="shared" si="2"/>
        <v>-0.06000000000000005</v>
      </c>
      <c r="R19" s="653"/>
      <c r="S19" s="653"/>
      <c r="T19" s="653"/>
      <c r="U19" s="604">
        <f t="shared" si="3"/>
        <v>0</v>
      </c>
      <c r="V19" s="602"/>
      <c r="W19" s="606">
        <f t="shared" si="4"/>
        <v>0</v>
      </c>
      <c r="X19" s="609"/>
      <c r="Y19" s="609"/>
      <c r="Z19" s="610"/>
    </row>
    <row r="20" spans="1:26" ht="12.75" customHeight="1">
      <c r="A20" s="598" t="s">
        <v>126</v>
      </c>
      <c r="B20" s="744"/>
      <c r="C20" s="745" t="s">
        <v>127</v>
      </c>
      <c r="D20" s="745"/>
      <c r="E20" s="745"/>
      <c r="F20" s="653"/>
      <c r="G20" s="72"/>
      <c r="H20" s="653">
        <v>1</v>
      </c>
      <c r="I20" s="604">
        <f t="shared" si="0"/>
        <v>1</v>
      </c>
      <c r="J20" s="605"/>
      <c r="K20" s="602">
        <v>1.37</v>
      </c>
      <c r="L20" s="606">
        <f t="shared" si="5"/>
        <v>-0.3700000000000001</v>
      </c>
      <c r="M20" s="602">
        <v>1</v>
      </c>
      <c r="N20" s="602"/>
      <c r="O20" s="604">
        <f t="shared" si="1"/>
        <v>1</v>
      </c>
      <c r="P20" s="602">
        <v>1.37</v>
      </c>
      <c r="Q20" s="606">
        <f t="shared" si="2"/>
        <v>-0.3700000000000001</v>
      </c>
      <c r="R20" s="653"/>
      <c r="S20" s="653"/>
      <c r="T20" s="653"/>
      <c r="U20" s="604">
        <f t="shared" si="3"/>
        <v>0</v>
      </c>
      <c r="V20" s="602"/>
      <c r="W20" s="606">
        <f t="shared" si="4"/>
        <v>0</v>
      </c>
      <c r="X20" s="609"/>
      <c r="Y20" s="609"/>
      <c r="Z20" s="610"/>
    </row>
    <row r="21" spans="1:26" ht="12.75" customHeight="1">
      <c r="A21" s="598" t="s">
        <v>128</v>
      </c>
      <c r="B21" s="744"/>
      <c r="C21" s="745" t="s">
        <v>129</v>
      </c>
      <c r="D21" s="745"/>
      <c r="E21" s="745"/>
      <c r="F21" s="653"/>
      <c r="G21" s="72"/>
      <c r="H21" s="653">
        <v>1</v>
      </c>
      <c r="I21" s="604">
        <f t="shared" si="0"/>
        <v>1</v>
      </c>
      <c r="J21" s="605"/>
      <c r="K21" s="602">
        <v>1.37</v>
      </c>
      <c r="L21" s="606">
        <f t="shared" si="5"/>
        <v>-0.3700000000000001</v>
      </c>
      <c r="M21" s="602"/>
      <c r="N21" s="602">
        <v>1</v>
      </c>
      <c r="O21" s="604">
        <f t="shared" si="1"/>
        <v>1</v>
      </c>
      <c r="P21" s="602">
        <v>1.37</v>
      </c>
      <c r="Q21" s="606">
        <f t="shared" si="2"/>
        <v>-0.3700000000000001</v>
      </c>
      <c r="R21" s="653"/>
      <c r="S21" s="653"/>
      <c r="T21" s="653"/>
      <c r="U21" s="604">
        <f t="shared" si="3"/>
        <v>0</v>
      </c>
      <c r="V21" s="602"/>
      <c r="W21" s="606">
        <f t="shared" si="4"/>
        <v>0</v>
      </c>
      <c r="X21" s="609"/>
      <c r="Y21" s="609"/>
      <c r="Z21" s="610"/>
    </row>
    <row r="22" spans="1:26" ht="12.75" customHeight="1">
      <c r="A22" s="598" t="s">
        <v>130</v>
      </c>
      <c r="B22" s="744"/>
      <c r="C22" s="745" t="s">
        <v>131</v>
      </c>
      <c r="D22" s="745"/>
      <c r="E22" s="745"/>
      <c r="F22" s="653"/>
      <c r="G22" s="72"/>
      <c r="H22" s="653">
        <v>1</v>
      </c>
      <c r="I22" s="604">
        <f t="shared" si="0"/>
        <v>1</v>
      </c>
      <c r="J22" s="605"/>
      <c r="K22" s="602">
        <v>1.03</v>
      </c>
      <c r="L22" s="606">
        <f t="shared" si="5"/>
        <v>-0.030000000000000027</v>
      </c>
      <c r="M22" s="602">
        <v>1</v>
      </c>
      <c r="N22" s="602"/>
      <c r="O22" s="604">
        <f t="shared" si="1"/>
        <v>1</v>
      </c>
      <c r="P22" s="602">
        <v>2.07</v>
      </c>
      <c r="Q22" s="606">
        <f t="shared" si="2"/>
        <v>-1.0699999999999998</v>
      </c>
      <c r="R22" s="653"/>
      <c r="S22" s="653"/>
      <c r="T22" s="653"/>
      <c r="U22" s="604">
        <f t="shared" si="3"/>
        <v>0</v>
      </c>
      <c r="V22" s="602">
        <v>1.04</v>
      </c>
      <c r="W22" s="606">
        <f t="shared" si="4"/>
        <v>-1.04</v>
      </c>
      <c r="X22" s="609"/>
      <c r="Y22" s="609"/>
      <c r="Z22" s="610"/>
    </row>
    <row r="23" spans="1:26" ht="19.5" customHeight="1">
      <c r="A23" s="598" t="s">
        <v>132</v>
      </c>
      <c r="B23" s="744"/>
      <c r="C23" s="745" t="s">
        <v>133</v>
      </c>
      <c r="D23" s="745"/>
      <c r="E23" s="745"/>
      <c r="F23" s="653"/>
      <c r="G23" s="72"/>
      <c r="H23" s="653">
        <v>1</v>
      </c>
      <c r="I23" s="604">
        <f t="shared" si="0"/>
        <v>1</v>
      </c>
      <c r="J23" s="605"/>
      <c r="K23" s="602">
        <v>1.03</v>
      </c>
      <c r="L23" s="606">
        <f t="shared" si="5"/>
        <v>-0.030000000000000027</v>
      </c>
      <c r="M23" s="602">
        <v>5</v>
      </c>
      <c r="N23" s="602">
        <v>5</v>
      </c>
      <c r="O23" s="604">
        <f t="shared" si="1"/>
        <v>10</v>
      </c>
      <c r="P23" s="602">
        <v>6.18</v>
      </c>
      <c r="Q23" s="606">
        <f t="shared" si="2"/>
        <v>3.8200000000000003</v>
      </c>
      <c r="R23" s="653"/>
      <c r="S23" s="653"/>
      <c r="T23" s="653"/>
      <c r="U23" s="604">
        <f t="shared" si="3"/>
        <v>0</v>
      </c>
      <c r="V23" s="602"/>
      <c r="W23" s="606">
        <f t="shared" si="4"/>
        <v>0</v>
      </c>
      <c r="X23" s="609"/>
      <c r="Y23" s="609"/>
      <c r="Z23" s="610"/>
    </row>
    <row r="24" spans="1:26" ht="12.75" customHeight="1">
      <c r="A24" s="598" t="s">
        <v>134</v>
      </c>
      <c r="B24" s="744"/>
      <c r="C24" s="745" t="s">
        <v>135</v>
      </c>
      <c r="D24" s="745"/>
      <c r="E24" s="745"/>
      <c r="F24" s="653"/>
      <c r="G24" s="72"/>
      <c r="H24" s="653">
        <v>1</v>
      </c>
      <c r="I24" s="604">
        <f t="shared" si="0"/>
        <v>1</v>
      </c>
      <c r="J24" s="605"/>
      <c r="K24" s="602">
        <v>1.03</v>
      </c>
      <c r="L24" s="606">
        <f t="shared" si="5"/>
        <v>-0.030000000000000027</v>
      </c>
      <c r="M24" s="602">
        <v>1</v>
      </c>
      <c r="N24" s="602"/>
      <c r="O24" s="604">
        <f t="shared" si="1"/>
        <v>1</v>
      </c>
      <c r="P24" s="602">
        <v>1.03</v>
      </c>
      <c r="Q24" s="606">
        <f t="shared" si="2"/>
        <v>-0.030000000000000027</v>
      </c>
      <c r="R24" s="653"/>
      <c r="S24" s="653"/>
      <c r="T24" s="653"/>
      <c r="U24" s="604">
        <v>0</v>
      </c>
      <c r="V24" s="602"/>
      <c r="W24" s="606">
        <f t="shared" si="4"/>
        <v>0</v>
      </c>
      <c r="X24" s="609"/>
      <c r="Y24" s="609"/>
      <c r="Z24" s="610"/>
    </row>
    <row r="25" spans="1:26" ht="12.75" customHeight="1">
      <c r="A25" s="598">
        <v>11</v>
      </c>
      <c r="B25" s="743" t="s">
        <v>136</v>
      </c>
      <c r="C25" s="743"/>
      <c r="D25" s="743"/>
      <c r="E25" s="743"/>
      <c r="F25" s="653"/>
      <c r="G25" s="72"/>
      <c r="H25" s="653">
        <v>1</v>
      </c>
      <c r="I25" s="604">
        <f t="shared" si="0"/>
        <v>1</v>
      </c>
      <c r="J25" s="605"/>
      <c r="K25" s="602">
        <v>0.41</v>
      </c>
      <c r="L25" s="606">
        <f t="shared" si="5"/>
        <v>0.5900000000000001</v>
      </c>
      <c r="M25" s="602"/>
      <c r="N25" s="602"/>
      <c r="O25" s="604">
        <f t="shared" si="1"/>
        <v>0</v>
      </c>
      <c r="P25" s="602">
        <v>0.82</v>
      </c>
      <c r="Q25" s="606">
        <f t="shared" si="2"/>
        <v>-0.82</v>
      </c>
      <c r="R25" s="653"/>
      <c r="S25" s="653"/>
      <c r="T25" s="653"/>
      <c r="U25" s="604">
        <v>0</v>
      </c>
      <c r="V25" s="602">
        <v>0.41</v>
      </c>
      <c r="W25" s="606">
        <f t="shared" si="4"/>
        <v>-0.41</v>
      </c>
      <c r="X25" s="609"/>
      <c r="Y25" s="609"/>
      <c r="Z25" s="610"/>
    </row>
    <row r="26" spans="1:26" ht="12.75">
      <c r="A26" s="598">
        <v>12</v>
      </c>
      <c r="B26" s="747" t="s">
        <v>137</v>
      </c>
      <c r="C26" s="747"/>
      <c r="D26" s="747"/>
      <c r="E26" s="747"/>
      <c r="F26" s="653"/>
      <c r="G26" s="72"/>
      <c r="H26" s="653"/>
      <c r="I26" s="604">
        <f t="shared" si="0"/>
        <v>0</v>
      </c>
      <c r="J26" s="605"/>
      <c r="K26" s="602">
        <v>0.82</v>
      </c>
      <c r="L26" s="606">
        <f t="shared" si="5"/>
        <v>-0.82</v>
      </c>
      <c r="M26" s="602"/>
      <c r="N26" s="602"/>
      <c r="O26" s="604">
        <f t="shared" si="1"/>
        <v>0</v>
      </c>
      <c r="P26" s="602">
        <v>0.82</v>
      </c>
      <c r="Q26" s="606">
        <f t="shared" si="2"/>
        <v>-0.82</v>
      </c>
      <c r="R26" s="602">
        <v>1</v>
      </c>
      <c r="S26" s="653"/>
      <c r="T26" s="653"/>
      <c r="U26" s="604">
        <v>0</v>
      </c>
      <c r="V26" s="602"/>
      <c r="W26" s="606">
        <f t="shared" si="4"/>
        <v>0</v>
      </c>
      <c r="X26" s="609"/>
      <c r="Y26" s="609"/>
      <c r="Z26" s="610"/>
    </row>
    <row r="27" spans="1:26" ht="27.75" customHeight="1">
      <c r="A27" s="598"/>
      <c r="B27" s="748" t="s">
        <v>138</v>
      </c>
      <c r="C27" s="748"/>
      <c r="D27" s="617" t="s">
        <v>139</v>
      </c>
      <c r="E27" s="617" t="s">
        <v>140</v>
      </c>
      <c r="F27" s="72"/>
      <c r="G27" s="72"/>
      <c r="H27" s="72"/>
      <c r="I27" s="611"/>
      <c r="J27" s="611"/>
      <c r="K27" s="603"/>
      <c r="L27" s="611"/>
      <c r="M27" s="72"/>
      <c r="N27" s="72"/>
      <c r="O27" s="611"/>
      <c r="P27" s="603"/>
      <c r="Q27" s="611"/>
      <c r="R27" s="72"/>
      <c r="S27" s="72"/>
      <c r="T27" s="72"/>
      <c r="U27" s="611"/>
      <c r="V27" s="603"/>
      <c r="W27" s="611"/>
      <c r="X27" s="613"/>
      <c r="Y27" s="613"/>
      <c r="Z27" s="614"/>
    </row>
    <row r="28" spans="1:26" ht="12.75">
      <c r="A28" s="598">
        <v>13</v>
      </c>
      <c r="B28" s="601" t="s">
        <v>141</v>
      </c>
      <c r="C28" s="616"/>
      <c r="D28" s="616"/>
      <c r="E28" s="616"/>
      <c r="F28" s="653"/>
      <c r="G28" s="72"/>
      <c r="H28" s="653"/>
      <c r="I28" s="604">
        <f t="shared" si="0"/>
        <v>0</v>
      </c>
      <c r="J28" s="605"/>
      <c r="K28" s="602"/>
      <c r="L28" s="606">
        <f t="shared" si="5"/>
        <v>0</v>
      </c>
      <c r="M28" s="653"/>
      <c r="N28" s="653"/>
      <c r="O28" s="604">
        <f t="shared" si="1"/>
        <v>0</v>
      </c>
      <c r="P28" s="602"/>
      <c r="Q28" s="606">
        <f t="shared" si="2"/>
        <v>0</v>
      </c>
      <c r="R28" s="653"/>
      <c r="S28" s="653"/>
      <c r="T28" s="653"/>
      <c r="U28" s="604">
        <v>0</v>
      </c>
      <c r="V28" s="602"/>
      <c r="W28" s="606">
        <f t="shared" si="4"/>
        <v>0</v>
      </c>
      <c r="X28" s="609"/>
      <c r="Y28" s="609"/>
      <c r="Z28" s="610"/>
    </row>
    <row r="29" spans="1:26" ht="12.75" customHeight="1">
      <c r="A29" s="598">
        <v>14</v>
      </c>
      <c r="B29" s="601" t="s">
        <v>142</v>
      </c>
      <c r="C29" s="615"/>
      <c r="D29" s="615"/>
      <c r="E29" s="615"/>
      <c r="F29" s="653"/>
      <c r="G29" s="72"/>
      <c r="H29" s="653"/>
      <c r="I29" s="604">
        <f t="shared" si="0"/>
        <v>0</v>
      </c>
      <c r="J29" s="605"/>
      <c r="K29" s="602"/>
      <c r="L29" s="606">
        <f t="shared" si="5"/>
        <v>0</v>
      </c>
      <c r="M29" s="653"/>
      <c r="N29" s="653"/>
      <c r="O29" s="604">
        <f t="shared" si="1"/>
        <v>0</v>
      </c>
      <c r="P29" s="602"/>
      <c r="Q29" s="606">
        <f t="shared" si="2"/>
        <v>0</v>
      </c>
      <c r="R29" s="653"/>
      <c r="S29" s="653"/>
      <c r="T29" s="653"/>
      <c r="U29" s="604">
        <v>0</v>
      </c>
      <c r="V29" s="602"/>
      <c r="W29" s="606">
        <f t="shared" si="4"/>
        <v>0</v>
      </c>
      <c r="X29" s="609"/>
      <c r="Y29" s="609"/>
      <c r="Z29" s="610"/>
    </row>
    <row r="30" spans="1:26" ht="12.75" customHeight="1">
      <c r="A30" s="598">
        <v>15</v>
      </c>
      <c r="B30" s="601" t="s">
        <v>143</v>
      </c>
      <c r="C30" s="615"/>
      <c r="D30" s="615"/>
      <c r="E30" s="615"/>
      <c r="F30" s="653"/>
      <c r="G30" s="72"/>
      <c r="H30" s="653"/>
      <c r="I30" s="604">
        <f t="shared" si="0"/>
        <v>0</v>
      </c>
      <c r="J30" s="605"/>
      <c r="K30" s="602"/>
      <c r="L30" s="606">
        <f t="shared" si="5"/>
        <v>0</v>
      </c>
      <c r="M30" s="653"/>
      <c r="N30" s="653"/>
      <c r="O30" s="604">
        <f t="shared" si="1"/>
        <v>0</v>
      </c>
      <c r="P30" s="602"/>
      <c r="Q30" s="606">
        <f t="shared" si="2"/>
        <v>0</v>
      </c>
      <c r="R30" s="653"/>
      <c r="S30" s="653"/>
      <c r="T30" s="653"/>
      <c r="U30" s="604">
        <v>0</v>
      </c>
      <c r="V30" s="602"/>
      <c r="W30" s="606">
        <f t="shared" si="4"/>
        <v>0</v>
      </c>
      <c r="X30" s="609"/>
      <c r="Y30" s="609"/>
      <c r="Z30" s="610"/>
    </row>
    <row r="31" spans="1:26" ht="12.75" customHeight="1">
      <c r="A31" s="598">
        <v>16</v>
      </c>
      <c r="B31" s="743" t="s">
        <v>144</v>
      </c>
      <c r="C31" s="743"/>
      <c r="D31" s="743"/>
      <c r="E31" s="743"/>
      <c r="F31" s="653"/>
      <c r="G31" s="72"/>
      <c r="H31" s="653"/>
      <c r="I31" s="604">
        <f t="shared" si="0"/>
        <v>0</v>
      </c>
      <c r="J31" s="605"/>
      <c r="K31" s="602"/>
      <c r="L31" s="606">
        <f t="shared" si="5"/>
        <v>0</v>
      </c>
      <c r="M31" s="653"/>
      <c r="N31" s="653"/>
      <c r="O31" s="604">
        <f t="shared" si="1"/>
        <v>0</v>
      </c>
      <c r="P31" s="602"/>
      <c r="Q31" s="606">
        <f t="shared" si="2"/>
        <v>0</v>
      </c>
      <c r="R31" s="653"/>
      <c r="S31" s="653"/>
      <c r="T31" s="653"/>
      <c r="U31" s="604">
        <f t="shared" si="3"/>
        <v>0</v>
      </c>
      <c r="V31" s="602"/>
      <c r="W31" s="606">
        <f t="shared" si="4"/>
        <v>0</v>
      </c>
      <c r="X31" s="609"/>
      <c r="Y31" s="609"/>
      <c r="Z31" s="610"/>
    </row>
    <row r="32" spans="1:26" ht="12.75" customHeight="1">
      <c r="A32" s="599" t="s">
        <v>145</v>
      </c>
      <c r="B32" s="744" t="s">
        <v>146</v>
      </c>
      <c r="C32" s="618" t="s">
        <v>147</v>
      </c>
      <c r="D32" s="618"/>
      <c r="E32" s="618"/>
      <c r="F32" s="653"/>
      <c r="G32" s="72"/>
      <c r="H32" s="653"/>
      <c r="I32" s="604">
        <f t="shared" si="0"/>
        <v>0</v>
      </c>
      <c r="J32" s="605"/>
      <c r="K32" s="602"/>
      <c r="L32" s="606">
        <f t="shared" si="5"/>
        <v>0</v>
      </c>
      <c r="M32" s="653"/>
      <c r="N32" s="653"/>
      <c r="O32" s="604">
        <f t="shared" si="1"/>
        <v>0</v>
      </c>
      <c r="P32" s="602"/>
      <c r="Q32" s="606">
        <f t="shared" si="2"/>
        <v>0</v>
      </c>
      <c r="R32" s="653"/>
      <c r="S32" s="653"/>
      <c r="T32" s="653"/>
      <c r="U32" s="604">
        <f t="shared" si="3"/>
        <v>0</v>
      </c>
      <c r="V32" s="602"/>
      <c r="W32" s="606">
        <f t="shared" si="4"/>
        <v>0</v>
      </c>
      <c r="X32" s="609"/>
      <c r="Y32" s="609"/>
      <c r="Z32" s="610"/>
    </row>
    <row r="33" spans="1:26" ht="12.75" customHeight="1">
      <c r="A33" s="599" t="s">
        <v>148</v>
      </c>
      <c r="B33" s="744"/>
      <c r="C33" s="745" t="s">
        <v>127</v>
      </c>
      <c r="D33" s="745"/>
      <c r="E33" s="745"/>
      <c r="F33" s="653"/>
      <c r="G33" s="72"/>
      <c r="H33" s="653"/>
      <c r="I33" s="604">
        <f t="shared" si="0"/>
        <v>0</v>
      </c>
      <c r="J33" s="605"/>
      <c r="K33" s="602"/>
      <c r="L33" s="606">
        <f t="shared" si="5"/>
        <v>0</v>
      </c>
      <c r="M33" s="653"/>
      <c r="N33" s="653"/>
      <c r="O33" s="604">
        <f t="shared" si="1"/>
        <v>0</v>
      </c>
      <c r="P33" s="602"/>
      <c r="Q33" s="606">
        <f t="shared" si="2"/>
        <v>0</v>
      </c>
      <c r="R33" s="653"/>
      <c r="S33" s="653"/>
      <c r="T33" s="653"/>
      <c r="U33" s="604">
        <f t="shared" si="3"/>
        <v>0</v>
      </c>
      <c r="V33" s="602"/>
      <c r="W33" s="606">
        <f t="shared" si="4"/>
        <v>0</v>
      </c>
      <c r="X33" s="609"/>
      <c r="Y33" s="609"/>
      <c r="Z33" s="610"/>
    </row>
    <row r="34" spans="1:26" ht="12.75" customHeight="1">
      <c r="A34" s="599" t="s">
        <v>149</v>
      </c>
      <c r="B34" s="744"/>
      <c r="C34" s="745" t="s">
        <v>129</v>
      </c>
      <c r="D34" s="745"/>
      <c r="E34" s="745"/>
      <c r="F34" s="653"/>
      <c r="G34" s="72"/>
      <c r="H34" s="653"/>
      <c r="I34" s="604">
        <f t="shared" si="0"/>
        <v>0</v>
      </c>
      <c r="J34" s="605"/>
      <c r="K34" s="602"/>
      <c r="L34" s="606">
        <f t="shared" si="5"/>
        <v>0</v>
      </c>
      <c r="M34" s="653"/>
      <c r="N34" s="653"/>
      <c r="O34" s="604">
        <f t="shared" si="1"/>
        <v>0</v>
      </c>
      <c r="P34" s="602"/>
      <c r="Q34" s="606">
        <f t="shared" si="2"/>
        <v>0</v>
      </c>
      <c r="R34" s="653"/>
      <c r="S34" s="653"/>
      <c r="T34" s="653"/>
      <c r="U34" s="604">
        <f t="shared" si="3"/>
        <v>0</v>
      </c>
      <c r="V34" s="602"/>
      <c r="W34" s="606">
        <f t="shared" si="4"/>
        <v>0</v>
      </c>
      <c r="X34" s="609"/>
      <c r="Y34" s="609"/>
      <c r="Z34" s="610"/>
    </row>
    <row r="35" spans="1:26" ht="16.5" customHeight="1">
      <c r="A35" s="599" t="s">
        <v>150</v>
      </c>
      <c r="B35" s="744"/>
      <c r="C35" s="745" t="s">
        <v>131</v>
      </c>
      <c r="D35" s="745"/>
      <c r="E35" s="745"/>
      <c r="F35" s="653"/>
      <c r="G35" s="72"/>
      <c r="H35" s="653"/>
      <c r="I35" s="604">
        <f t="shared" si="0"/>
        <v>0</v>
      </c>
      <c r="J35" s="605"/>
      <c r="K35" s="602"/>
      <c r="L35" s="606">
        <f t="shared" si="5"/>
        <v>0</v>
      </c>
      <c r="M35" s="653"/>
      <c r="N35" s="653"/>
      <c r="O35" s="604">
        <f t="shared" si="1"/>
        <v>0</v>
      </c>
      <c r="P35" s="602"/>
      <c r="Q35" s="606">
        <f t="shared" si="2"/>
        <v>0</v>
      </c>
      <c r="R35" s="653"/>
      <c r="S35" s="653"/>
      <c r="T35" s="653"/>
      <c r="U35" s="604">
        <f t="shared" si="3"/>
        <v>0</v>
      </c>
      <c r="V35" s="602"/>
      <c r="W35" s="606">
        <f t="shared" si="4"/>
        <v>0</v>
      </c>
      <c r="X35" s="609"/>
      <c r="Y35" s="609"/>
      <c r="Z35" s="610"/>
    </row>
    <row r="36" spans="1:26" ht="15.75" customHeight="1">
      <c r="A36" s="746" t="s">
        <v>151</v>
      </c>
      <c r="B36" s="746"/>
      <c r="C36" s="746"/>
      <c r="D36" s="746"/>
      <c r="E36" s="746"/>
      <c r="F36" s="619">
        <f>SUM(F7:F35)</f>
        <v>14</v>
      </c>
      <c r="G36" s="619">
        <f>SUM(G7:G35)</f>
        <v>4</v>
      </c>
      <c r="H36" s="619">
        <f>SUM(H7:H35)</f>
        <v>27</v>
      </c>
      <c r="I36" s="619">
        <f>SUM(I7:I35)</f>
        <v>45</v>
      </c>
      <c r="J36" s="619">
        <f aca="true" t="shared" si="6" ref="J36:Z36">SUM(J7:J35)</f>
        <v>0</v>
      </c>
      <c r="K36" s="619">
        <f t="shared" si="6"/>
        <v>53.709999999999994</v>
      </c>
      <c r="L36" s="620">
        <f t="shared" si="6"/>
        <v>-8.709999999999999</v>
      </c>
      <c r="M36" s="619">
        <f t="shared" si="6"/>
        <v>75</v>
      </c>
      <c r="N36" s="619">
        <f t="shared" si="6"/>
        <v>16</v>
      </c>
      <c r="O36" s="619">
        <f t="shared" si="6"/>
        <v>91</v>
      </c>
      <c r="P36" s="619">
        <f t="shared" si="6"/>
        <v>103.5</v>
      </c>
      <c r="Q36" s="620">
        <f t="shared" si="6"/>
        <v>-12.500000000000002</v>
      </c>
      <c r="R36" s="619">
        <f t="shared" si="6"/>
        <v>1</v>
      </c>
      <c r="S36" s="619">
        <f t="shared" si="6"/>
        <v>0</v>
      </c>
      <c r="T36" s="619">
        <f t="shared" si="6"/>
        <v>0</v>
      </c>
      <c r="U36" s="619">
        <f t="shared" si="6"/>
        <v>0</v>
      </c>
      <c r="V36" s="619">
        <f t="shared" si="6"/>
        <v>2.33</v>
      </c>
      <c r="W36" s="620">
        <f t="shared" si="6"/>
        <v>-2.33</v>
      </c>
      <c r="X36" s="619">
        <f t="shared" si="6"/>
        <v>0</v>
      </c>
      <c r="Y36" s="619">
        <f t="shared" si="6"/>
        <v>0</v>
      </c>
      <c r="Z36" s="619">
        <f t="shared" si="6"/>
        <v>0</v>
      </c>
    </row>
    <row r="37" spans="1:26" ht="10.5" customHeight="1">
      <c r="A37" s="621" t="s">
        <v>152</v>
      </c>
      <c r="B37" s="622"/>
      <c r="C37" s="622"/>
      <c r="D37" s="622"/>
      <c r="E37" s="622"/>
      <c r="F37" s="622"/>
      <c r="G37" s="622"/>
      <c r="H37" s="622"/>
      <c r="I37" s="622"/>
      <c r="J37" s="622"/>
      <c r="K37" s="622"/>
      <c r="L37" s="622"/>
      <c r="M37" s="622"/>
      <c r="N37" s="622"/>
      <c r="O37" s="622"/>
      <c r="P37" s="622"/>
      <c r="Q37" s="622"/>
      <c r="R37" s="622"/>
      <c r="S37" s="622"/>
      <c r="T37" s="622"/>
      <c r="U37" s="622"/>
      <c r="V37" s="622"/>
      <c r="W37" s="622"/>
      <c r="X37" s="623"/>
      <c r="Y37" s="623"/>
      <c r="Z37" s="624"/>
    </row>
    <row r="38" spans="1:26" ht="10.5">
      <c r="A38" s="623" t="s">
        <v>153</v>
      </c>
      <c r="B38" s="623"/>
      <c r="C38" s="623"/>
      <c r="D38" s="623"/>
      <c r="E38" s="623"/>
      <c r="F38" s="623"/>
      <c r="G38" s="623"/>
      <c r="H38" s="623"/>
      <c r="I38" s="623"/>
      <c r="J38" s="623"/>
      <c r="K38" s="623"/>
      <c r="L38" s="623"/>
      <c r="M38" s="622"/>
      <c r="N38" s="622"/>
      <c r="O38" s="622"/>
      <c r="P38" s="622"/>
      <c r="Q38" s="622"/>
      <c r="R38" s="622"/>
      <c r="S38" s="622"/>
      <c r="T38" s="622"/>
      <c r="U38" s="622"/>
      <c r="V38" s="622"/>
      <c r="W38" s="622"/>
      <c r="X38" s="622"/>
      <c r="Y38" s="622"/>
      <c r="Z38" s="625"/>
    </row>
    <row r="39" spans="1:26" ht="12.75">
      <c r="A39" s="623"/>
      <c r="B39" s="623"/>
      <c r="C39" s="626"/>
      <c r="D39" s="626"/>
      <c r="E39" s="626"/>
      <c r="F39" s="627"/>
      <c r="G39" s="627"/>
      <c r="H39" s="627"/>
      <c r="I39" s="628"/>
      <c r="J39" s="628"/>
      <c r="K39" s="627"/>
      <c r="L39" s="627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9"/>
      <c r="Y39" s="622"/>
      <c r="Z39" s="625"/>
    </row>
  </sheetData>
  <sheetProtection selectLockedCells="1" selectUnlockedCells="1"/>
  <mergeCells count="39">
    <mergeCell ref="A36:E36"/>
    <mergeCell ref="B25:E25"/>
    <mergeCell ref="B26:E26"/>
    <mergeCell ref="B27:C27"/>
    <mergeCell ref="B31:E31"/>
    <mergeCell ref="B32:B35"/>
    <mergeCell ref="C33:E33"/>
    <mergeCell ref="C34:E34"/>
    <mergeCell ref="C35:E35"/>
    <mergeCell ref="B18:B24"/>
    <mergeCell ref="C18:E18"/>
    <mergeCell ref="C19:E19"/>
    <mergeCell ref="C20:E20"/>
    <mergeCell ref="C21:E21"/>
    <mergeCell ref="C22:E22"/>
    <mergeCell ref="C23:E23"/>
    <mergeCell ref="C24:E24"/>
    <mergeCell ref="B12:E12"/>
    <mergeCell ref="B13:E13"/>
    <mergeCell ref="B14:E14"/>
    <mergeCell ref="B15:E15"/>
    <mergeCell ref="B16:E16"/>
    <mergeCell ref="B17:E17"/>
    <mergeCell ref="R5:W5"/>
    <mergeCell ref="B7:E7"/>
    <mergeCell ref="B8:E8"/>
    <mergeCell ref="B9:E9"/>
    <mergeCell ref="B10:E10"/>
    <mergeCell ref="B11:E11"/>
    <mergeCell ref="A1:Z1"/>
    <mergeCell ref="A4:A6"/>
    <mergeCell ref="B4:E6"/>
    <mergeCell ref="F4:W4"/>
    <mergeCell ref="X4:Z5"/>
    <mergeCell ref="F5:I5"/>
    <mergeCell ref="J5:J6"/>
    <mergeCell ref="K5:K6"/>
    <mergeCell ref="L5:L6"/>
    <mergeCell ref="M5:Q5"/>
  </mergeCells>
  <printOptions/>
  <pageMargins left="0.2361111111111111" right="0.2361111111111111" top="0.2361111111111111" bottom="0.2361111111111111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3.140625" style="77" customWidth="1"/>
    <col min="2" max="3" width="6.57421875" style="77" customWidth="1"/>
    <col min="4" max="4" width="6.7109375" style="77" customWidth="1"/>
    <col min="5" max="5" width="6.28125" style="77" customWidth="1"/>
    <col min="6" max="6" width="8.28125" style="77" customWidth="1"/>
    <col min="7" max="7" width="6.28125" style="77" customWidth="1"/>
    <col min="8" max="8" width="8.00390625" style="77" customWidth="1"/>
    <col min="9" max="10" width="7.57421875" style="77" customWidth="1"/>
    <col min="11" max="11" width="7.7109375" style="77" customWidth="1"/>
    <col min="12" max="12" width="7.00390625" style="77" customWidth="1"/>
    <col min="13" max="13" width="6.421875" style="77" customWidth="1"/>
    <col min="14" max="14" width="7.00390625" style="77" customWidth="1"/>
    <col min="15" max="15" width="8.00390625" style="77" customWidth="1"/>
    <col min="16" max="16" width="7.8515625" style="77" customWidth="1"/>
    <col min="17" max="16384" width="9.140625" style="77" customWidth="1"/>
  </cols>
  <sheetData>
    <row r="1" spans="1:15" ht="16.5" customHeight="1">
      <c r="A1" s="749" t="s">
        <v>1734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749"/>
      <c r="O1" s="749"/>
    </row>
    <row r="2" spans="1:13" ht="15" customHeight="1">
      <c r="A2" s="57" t="s">
        <v>154</v>
      </c>
      <c r="D2" s="59" t="s">
        <v>84</v>
      </c>
      <c r="E2" s="59"/>
      <c r="F2" s="59"/>
      <c r="G2" s="59"/>
      <c r="J2" s="78"/>
      <c r="K2" s="78"/>
      <c r="M2" s="68"/>
    </row>
    <row r="3" spans="1:16" ht="16.5" customHeight="1">
      <c r="A3" s="79"/>
      <c r="B3" s="79"/>
      <c r="C3" s="79"/>
      <c r="D3" s="79"/>
      <c r="E3" s="79"/>
      <c r="F3" s="79"/>
      <c r="J3" s="80"/>
      <c r="K3" s="80"/>
      <c r="L3" s="80"/>
      <c r="P3" s="68" t="s">
        <v>155</v>
      </c>
    </row>
    <row r="4" spans="1:16" ht="18.75" customHeight="1">
      <c r="A4" s="750" t="s">
        <v>156</v>
      </c>
      <c r="B4" s="751" t="s">
        <v>88</v>
      </c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2" t="s">
        <v>89</v>
      </c>
      <c r="O4" s="752"/>
      <c r="P4" s="752"/>
    </row>
    <row r="5" spans="1:16" ht="22.5" customHeight="1">
      <c r="A5" s="750"/>
      <c r="B5" s="753" t="s">
        <v>157</v>
      </c>
      <c r="C5" s="753"/>
      <c r="D5" s="753"/>
      <c r="E5" s="753"/>
      <c r="F5" s="754" t="s">
        <v>92</v>
      </c>
      <c r="G5" s="753" t="s">
        <v>93</v>
      </c>
      <c r="H5" s="754" t="s">
        <v>158</v>
      </c>
      <c r="I5" s="754" t="s">
        <v>159</v>
      </c>
      <c r="J5" s="754" t="s">
        <v>92</v>
      </c>
      <c r="K5" s="754"/>
      <c r="L5" s="754" t="s">
        <v>160</v>
      </c>
      <c r="M5" s="754" t="s">
        <v>161</v>
      </c>
      <c r="N5" s="752"/>
      <c r="O5" s="752"/>
      <c r="P5" s="752"/>
    </row>
    <row r="6" spans="1:16" ht="56.25">
      <c r="A6" s="750"/>
      <c r="B6" s="82" t="s">
        <v>157</v>
      </c>
      <c r="C6" s="82" t="s">
        <v>97</v>
      </c>
      <c r="D6" s="82" t="s">
        <v>98</v>
      </c>
      <c r="E6" s="82" t="s">
        <v>99</v>
      </c>
      <c r="F6" s="754"/>
      <c r="G6" s="753"/>
      <c r="H6" s="754"/>
      <c r="I6" s="754"/>
      <c r="J6" s="82" t="s">
        <v>158</v>
      </c>
      <c r="K6" s="82" t="s">
        <v>159</v>
      </c>
      <c r="L6" s="754"/>
      <c r="M6" s="754"/>
      <c r="N6" s="82" t="s">
        <v>157</v>
      </c>
      <c r="O6" s="82" t="s">
        <v>158</v>
      </c>
      <c r="P6" s="82" t="s">
        <v>159</v>
      </c>
    </row>
    <row r="7" spans="1:16" ht="30" customHeight="1">
      <c r="A7" s="81" t="s">
        <v>162</v>
      </c>
      <c r="B7" s="681">
        <v>2</v>
      </c>
      <c r="C7" s="682"/>
      <c r="D7" s="681">
        <v>1</v>
      </c>
      <c r="E7" s="84">
        <f aca="true" t="shared" si="0" ref="E7:E15">SUM(B7:D7)</f>
        <v>3</v>
      </c>
      <c r="F7" s="83">
        <v>3.95</v>
      </c>
      <c r="G7" s="85">
        <f aca="true" t="shared" si="1" ref="G7:G14">E7-F7</f>
        <v>-0.9500000000000002</v>
      </c>
      <c r="H7" s="681">
        <v>4</v>
      </c>
      <c r="I7" s="681"/>
      <c r="J7" s="86">
        <v>5.27</v>
      </c>
      <c r="K7" s="86"/>
      <c r="L7" s="87">
        <f>H7-J7</f>
        <v>-1.2699999999999996</v>
      </c>
      <c r="M7" s="87">
        <f>I7-K7</f>
        <v>0</v>
      </c>
      <c r="N7" s="83"/>
      <c r="O7" s="83"/>
      <c r="P7" s="88"/>
    </row>
    <row r="8" spans="1:16" ht="15">
      <c r="A8" s="89" t="s">
        <v>163</v>
      </c>
      <c r="B8" s="681"/>
      <c r="C8" s="682">
        <v>1</v>
      </c>
      <c r="D8" s="681">
        <v>1</v>
      </c>
      <c r="E8" s="84">
        <f t="shared" si="0"/>
        <v>2</v>
      </c>
      <c r="F8" s="83">
        <v>1</v>
      </c>
      <c r="G8" s="85">
        <f t="shared" si="1"/>
        <v>1</v>
      </c>
      <c r="H8" s="681">
        <v>1</v>
      </c>
      <c r="I8" s="681">
        <v>2</v>
      </c>
      <c r="J8" s="86">
        <v>1</v>
      </c>
      <c r="K8" s="86">
        <v>2</v>
      </c>
      <c r="L8" s="87">
        <f aca="true" t="shared" si="2" ref="L8:L14">H8-J8</f>
        <v>0</v>
      </c>
      <c r="M8" s="87">
        <v>0</v>
      </c>
      <c r="N8" s="83"/>
      <c r="O8" s="83"/>
      <c r="P8" s="88"/>
    </row>
    <row r="9" spans="1:16" ht="15">
      <c r="A9" s="89" t="s">
        <v>164</v>
      </c>
      <c r="B9" s="681">
        <v>1</v>
      </c>
      <c r="C9" s="682"/>
      <c r="D9" s="681">
        <v>1</v>
      </c>
      <c r="E9" s="84">
        <f t="shared" si="0"/>
        <v>2</v>
      </c>
      <c r="F9" s="83">
        <v>3.47</v>
      </c>
      <c r="G9" s="85">
        <f t="shared" si="1"/>
        <v>-1.4700000000000002</v>
      </c>
      <c r="H9" s="681">
        <v>2</v>
      </c>
      <c r="I9" s="681"/>
      <c r="J9" s="86">
        <v>4.63</v>
      </c>
      <c r="K9" s="86"/>
      <c r="L9" s="87">
        <f t="shared" si="2"/>
        <v>-2.63</v>
      </c>
      <c r="M9" s="87">
        <v>0</v>
      </c>
      <c r="N9" s="83"/>
      <c r="O9" s="83"/>
      <c r="P9" s="88"/>
    </row>
    <row r="10" spans="1:16" ht="15">
      <c r="A10" s="89" t="s">
        <v>165</v>
      </c>
      <c r="B10" s="681"/>
      <c r="C10" s="682"/>
      <c r="D10" s="681"/>
      <c r="E10" s="84">
        <f t="shared" si="0"/>
        <v>0</v>
      </c>
      <c r="F10" s="83"/>
      <c r="G10" s="85">
        <f t="shared" si="1"/>
        <v>0</v>
      </c>
      <c r="H10" s="681"/>
      <c r="I10" s="681"/>
      <c r="J10" s="86"/>
      <c r="K10" s="86"/>
      <c r="L10" s="87">
        <f t="shared" si="2"/>
        <v>0</v>
      </c>
      <c r="M10" s="87">
        <v>0</v>
      </c>
      <c r="N10" s="83"/>
      <c r="O10" s="83"/>
      <c r="P10" s="88"/>
    </row>
    <row r="11" spans="1:16" ht="25.5">
      <c r="A11" s="89" t="s">
        <v>166</v>
      </c>
      <c r="B11" s="681"/>
      <c r="C11" s="682"/>
      <c r="D11" s="681"/>
      <c r="E11" s="84">
        <f t="shared" si="0"/>
        <v>0</v>
      </c>
      <c r="F11" s="83"/>
      <c r="G11" s="85">
        <f t="shared" si="1"/>
        <v>0</v>
      </c>
      <c r="H11" s="681"/>
      <c r="I11" s="681"/>
      <c r="J11" s="86"/>
      <c r="K11" s="86"/>
      <c r="L11" s="87">
        <f t="shared" si="2"/>
        <v>0</v>
      </c>
      <c r="M11" s="87">
        <v>0</v>
      </c>
      <c r="N11" s="83"/>
      <c r="O11" s="83"/>
      <c r="P11" s="88"/>
    </row>
    <row r="12" spans="1:16" ht="25.5">
      <c r="A12" s="89" t="s">
        <v>167</v>
      </c>
      <c r="B12" s="681"/>
      <c r="C12" s="682"/>
      <c r="D12" s="681"/>
      <c r="E12" s="84">
        <f t="shared" si="0"/>
        <v>0</v>
      </c>
      <c r="F12" s="83"/>
      <c r="G12" s="85">
        <f t="shared" si="1"/>
        <v>0</v>
      </c>
      <c r="H12" s="681"/>
      <c r="I12" s="681"/>
      <c r="J12" s="86"/>
      <c r="K12" s="86"/>
      <c r="L12" s="87">
        <f t="shared" si="2"/>
        <v>0</v>
      </c>
      <c r="M12" s="87">
        <v>0</v>
      </c>
      <c r="N12" s="83"/>
      <c r="O12" s="83"/>
      <c r="P12" s="88"/>
    </row>
    <row r="13" spans="1:16" ht="15">
      <c r="A13" s="89" t="s">
        <v>168</v>
      </c>
      <c r="B13" s="681"/>
      <c r="C13" s="682"/>
      <c r="D13" s="681"/>
      <c r="E13" s="84">
        <f t="shared" si="0"/>
        <v>0</v>
      </c>
      <c r="F13" s="83"/>
      <c r="G13" s="85">
        <f t="shared" si="1"/>
        <v>0</v>
      </c>
      <c r="H13" s="681"/>
      <c r="I13" s="681"/>
      <c r="J13" s="86"/>
      <c r="K13" s="86"/>
      <c r="L13" s="87">
        <f t="shared" si="2"/>
        <v>0</v>
      </c>
      <c r="M13" s="87">
        <v>0</v>
      </c>
      <c r="N13" s="83"/>
      <c r="O13" s="83"/>
      <c r="P13" s="88"/>
    </row>
    <row r="14" spans="1:16" ht="15">
      <c r="A14" s="90" t="s">
        <v>119</v>
      </c>
      <c r="B14" s="681"/>
      <c r="C14" s="682"/>
      <c r="D14" s="681"/>
      <c r="E14" s="84">
        <f t="shared" si="0"/>
        <v>0</v>
      </c>
      <c r="F14" s="83"/>
      <c r="G14" s="85">
        <f t="shared" si="1"/>
        <v>0</v>
      </c>
      <c r="H14" s="681"/>
      <c r="I14" s="681"/>
      <c r="J14" s="86">
        <v>0.82</v>
      </c>
      <c r="K14" s="86"/>
      <c r="L14" s="87">
        <f t="shared" si="2"/>
        <v>-0.82</v>
      </c>
      <c r="M14" s="87">
        <v>0</v>
      </c>
      <c r="N14" s="83"/>
      <c r="O14" s="83"/>
      <c r="P14" s="88"/>
    </row>
    <row r="15" spans="1:16" ht="14.25">
      <c r="A15" s="91" t="s">
        <v>169</v>
      </c>
      <c r="B15" s="92">
        <f>SUM(B7:B14)</f>
        <v>3</v>
      </c>
      <c r="C15" s="92">
        <f>SUM(C7:C14)</f>
        <v>1</v>
      </c>
      <c r="D15" s="92">
        <f>SUM(D7:D14)</f>
        <v>3</v>
      </c>
      <c r="E15" s="93">
        <f t="shared" si="0"/>
        <v>7</v>
      </c>
      <c r="F15" s="92">
        <f aca="true" t="shared" si="3" ref="F15:P15">SUM(F7:F14)</f>
        <v>8.42</v>
      </c>
      <c r="G15" s="94">
        <f t="shared" si="3"/>
        <v>-1.4200000000000004</v>
      </c>
      <c r="H15" s="92">
        <f t="shared" si="3"/>
        <v>7</v>
      </c>
      <c r="I15" s="92">
        <f t="shared" si="3"/>
        <v>2</v>
      </c>
      <c r="J15" s="92">
        <f t="shared" si="3"/>
        <v>11.719999999999999</v>
      </c>
      <c r="K15" s="92">
        <f t="shared" si="3"/>
        <v>2</v>
      </c>
      <c r="L15" s="95">
        <f t="shared" si="3"/>
        <v>-4.72</v>
      </c>
      <c r="M15" s="95">
        <f t="shared" si="3"/>
        <v>0</v>
      </c>
      <c r="N15" s="92">
        <f t="shared" si="3"/>
        <v>0</v>
      </c>
      <c r="O15" s="92">
        <f t="shared" si="3"/>
        <v>0</v>
      </c>
      <c r="P15" s="92">
        <f t="shared" si="3"/>
        <v>0</v>
      </c>
    </row>
  </sheetData>
  <sheetProtection selectLockedCells="1" selectUnlockedCells="1"/>
  <mergeCells count="12">
    <mergeCell ref="L5:L6"/>
    <mergeCell ref="M5:M6"/>
    <mergeCell ref="A1:O1"/>
    <mergeCell ref="A4:A6"/>
    <mergeCell ref="B4:M4"/>
    <mergeCell ref="N4:P5"/>
    <mergeCell ref="B5:E5"/>
    <mergeCell ref="F5:F6"/>
    <mergeCell ref="G5:G6"/>
    <mergeCell ref="H5:H6"/>
    <mergeCell ref="I5:I6"/>
    <mergeCell ref="J5:K5"/>
  </mergeCells>
  <printOptions horizontalCentered="1"/>
  <pageMargins left="0.25" right="0.25" top="0.75" bottom="0.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421875" style="96" customWidth="1"/>
    <col min="2" max="2" width="9.28125" style="96" customWidth="1"/>
    <col min="3" max="3" width="7.7109375" style="96" customWidth="1"/>
    <col min="4" max="4" width="5.421875" style="96" customWidth="1"/>
    <col min="5" max="5" width="5.57421875" style="96" customWidth="1"/>
    <col min="6" max="6" width="7.421875" style="96" customWidth="1"/>
    <col min="7" max="7" width="5.00390625" style="96" customWidth="1"/>
    <col min="8" max="8" width="5.421875" style="96" customWidth="1"/>
    <col min="9" max="9" width="7.00390625" style="96" customWidth="1"/>
    <col min="10" max="11" width="5.421875" style="96" customWidth="1"/>
    <col min="12" max="12" width="7.421875" style="96" customWidth="1"/>
    <col min="13" max="13" width="4.57421875" style="97" customWidth="1"/>
    <col min="14" max="14" width="5.421875" style="77" customWidth="1"/>
    <col min="15" max="16384" width="9.140625" style="77" customWidth="1"/>
  </cols>
  <sheetData>
    <row r="1" spans="1:14" s="101" customFormat="1" ht="15">
      <c r="A1" s="98" t="s">
        <v>1735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3" ht="18" customHeight="1">
      <c r="A2" s="57" t="s">
        <v>83</v>
      </c>
      <c r="B2" s="59" t="s">
        <v>493</v>
      </c>
      <c r="C2" s="59"/>
      <c r="D2" s="59"/>
      <c r="E2" s="59"/>
      <c r="F2" s="59"/>
      <c r="G2" s="59"/>
      <c r="H2" s="102"/>
      <c r="I2" s="102"/>
      <c r="J2" s="102"/>
      <c r="K2" s="102"/>
      <c r="L2" s="102"/>
      <c r="M2" s="102"/>
    </row>
    <row r="3" ht="13.5" customHeight="1">
      <c r="N3" s="68" t="s">
        <v>170</v>
      </c>
    </row>
    <row r="4" spans="1:14" ht="12.75" customHeight="1">
      <c r="A4" s="755" t="s">
        <v>171</v>
      </c>
      <c r="B4" s="755" t="s">
        <v>172</v>
      </c>
      <c r="C4" s="755" t="s">
        <v>173</v>
      </c>
      <c r="D4" s="755"/>
      <c r="E4" s="755"/>
      <c r="F4" s="755"/>
      <c r="G4" s="755"/>
      <c r="H4" s="755"/>
      <c r="I4" s="755"/>
      <c r="J4" s="755"/>
      <c r="K4" s="755"/>
      <c r="L4" s="755"/>
      <c r="M4" s="755"/>
      <c r="N4" s="755"/>
    </row>
    <row r="5" spans="1:14" ht="12.75" customHeight="1">
      <c r="A5" s="755"/>
      <c r="B5" s="755"/>
      <c r="C5" s="755" t="s">
        <v>174</v>
      </c>
      <c r="D5" s="755"/>
      <c r="E5" s="755"/>
      <c r="F5" s="755"/>
      <c r="G5" s="755"/>
      <c r="H5" s="755"/>
      <c r="I5" s="755" t="s">
        <v>175</v>
      </c>
      <c r="J5" s="755"/>
      <c r="K5" s="755"/>
      <c r="L5" s="755"/>
      <c r="M5" s="755"/>
      <c r="N5" s="755"/>
    </row>
    <row r="6" spans="1:14" ht="52.5">
      <c r="A6" s="755"/>
      <c r="B6" s="755"/>
      <c r="C6" s="71" t="s">
        <v>176</v>
      </c>
      <c r="D6" s="71" t="s">
        <v>92</v>
      </c>
      <c r="E6" s="71" t="s">
        <v>93</v>
      </c>
      <c r="F6" s="71" t="s">
        <v>177</v>
      </c>
      <c r="G6" s="71" t="s">
        <v>92</v>
      </c>
      <c r="H6" s="71" t="s">
        <v>102</v>
      </c>
      <c r="I6" s="71" t="s">
        <v>178</v>
      </c>
      <c r="J6" s="71" t="s">
        <v>92</v>
      </c>
      <c r="K6" s="71" t="s">
        <v>102</v>
      </c>
      <c r="L6" s="71" t="s">
        <v>179</v>
      </c>
      <c r="M6" s="71" t="s">
        <v>92</v>
      </c>
      <c r="N6" s="71" t="s">
        <v>102</v>
      </c>
    </row>
    <row r="7" spans="1:14" ht="12.75">
      <c r="A7" s="103"/>
      <c r="B7" s="103"/>
      <c r="C7" s="104"/>
      <c r="D7" s="105"/>
      <c r="E7" s="106">
        <f aca="true" t="shared" si="0" ref="E7:E27">C7-D7</f>
        <v>0</v>
      </c>
      <c r="F7" s="104"/>
      <c r="G7" s="105"/>
      <c r="H7" s="106">
        <f aca="true" t="shared" si="1" ref="H7:H27">F7-G7</f>
        <v>0</v>
      </c>
      <c r="I7" s="107"/>
      <c r="J7" s="105"/>
      <c r="K7" s="106">
        <f aca="true" t="shared" si="2" ref="K7:K27">I7-J7</f>
        <v>0</v>
      </c>
      <c r="L7" s="107"/>
      <c r="M7" s="105"/>
      <c r="N7" s="106">
        <f aca="true" t="shared" si="3" ref="N7:N27">L7-M7</f>
        <v>0</v>
      </c>
    </row>
    <row r="8" spans="1:14" ht="12.75">
      <c r="A8" s="103"/>
      <c r="B8" s="103"/>
      <c r="C8" s="104"/>
      <c r="D8" s="105"/>
      <c r="E8" s="106">
        <f t="shared" si="0"/>
        <v>0</v>
      </c>
      <c r="F8" s="104"/>
      <c r="G8" s="105"/>
      <c r="H8" s="106">
        <f t="shared" si="1"/>
        <v>0</v>
      </c>
      <c r="I8" s="107"/>
      <c r="J8" s="105"/>
      <c r="K8" s="106">
        <f t="shared" si="2"/>
        <v>0</v>
      </c>
      <c r="L8" s="107"/>
      <c r="M8" s="105"/>
      <c r="N8" s="106">
        <f t="shared" si="3"/>
        <v>0</v>
      </c>
    </row>
    <row r="9" spans="1:14" ht="12.75">
      <c r="A9" s="103"/>
      <c r="B9" s="103"/>
      <c r="C9" s="104"/>
      <c r="D9" s="105"/>
      <c r="E9" s="106">
        <f t="shared" si="0"/>
        <v>0</v>
      </c>
      <c r="F9" s="104"/>
      <c r="G9" s="105"/>
      <c r="H9" s="106">
        <f t="shared" si="1"/>
        <v>0</v>
      </c>
      <c r="I9" s="107"/>
      <c r="J9" s="105"/>
      <c r="K9" s="106">
        <f t="shared" si="2"/>
        <v>0</v>
      </c>
      <c r="L9" s="107"/>
      <c r="M9" s="105"/>
      <c r="N9" s="106">
        <f t="shared" si="3"/>
        <v>0</v>
      </c>
    </row>
    <row r="10" spans="1:14" ht="12.75">
      <c r="A10" s="103"/>
      <c r="B10" s="103"/>
      <c r="C10" s="104"/>
      <c r="D10" s="105"/>
      <c r="E10" s="106">
        <f t="shared" si="0"/>
        <v>0</v>
      </c>
      <c r="F10" s="104"/>
      <c r="G10" s="105"/>
      <c r="H10" s="106">
        <f t="shared" si="1"/>
        <v>0</v>
      </c>
      <c r="I10" s="107"/>
      <c r="J10" s="105"/>
      <c r="K10" s="106">
        <f t="shared" si="2"/>
        <v>0</v>
      </c>
      <c r="L10" s="107"/>
      <c r="M10" s="105"/>
      <c r="N10" s="106">
        <f t="shared" si="3"/>
        <v>0</v>
      </c>
    </row>
    <row r="11" spans="1:14" ht="12.75">
      <c r="A11" s="103"/>
      <c r="B11" s="103"/>
      <c r="C11" s="104"/>
      <c r="D11" s="105"/>
      <c r="E11" s="106">
        <f t="shared" si="0"/>
        <v>0</v>
      </c>
      <c r="F11" s="104"/>
      <c r="G11" s="105"/>
      <c r="H11" s="106">
        <f t="shared" si="1"/>
        <v>0</v>
      </c>
      <c r="I11" s="107"/>
      <c r="J11" s="105"/>
      <c r="K11" s="106">
        <f t="shared" si="2"/>
        <v>0</v>
      </c>
      <c r="L11" s="107"/>
      <c r="M11" s="105"/>
      <c r="N11" s="106">
        <f t="shared" si="3"/>
        <v>0</v>
      </c>
    </row>
    <row r="12" spans="1:14" ht="12.75">
      <c r="A12" s="103"/>
      <c r="B12" s="103"/>
      <c r="C12" s="104"/>
      <c r="D12" s="105"/>
      <c r="E12" s="106">
        <f t="shared" si="0"/>
        <v>0</v>
      </c>
      <c r="F12" s="104"/>
      <c r="G12" s="105"/>
      <c r="H12" s="106">
        <f t="shared" si="1"/>
        <v>0</v>
      </c>
      <c r="I12" s="107"/>
      <c r="J12" s="105"/>
      <c r="K12" s="106">
        <f t="shared" si="2"/>
        <v>0</v>
      </c>
      <c r="L12" s="107"/>
      <c r="M12" s="105"/>
      <c r="N12" s="106">
        <f t="shared" si="3"/>
        <v>0</v>
      </c>
    </row>
    <row r="13" spans="1:14" ht="12.75">
      <c r="A13" s="103"/>
      <c r="B13" s="103"/>
      <c r="C13" s="104"/>
      <c r="D13" s="105"/>
      <c r="E13" s="106">
        <f t="shared" si="0"/>
        <v>0</v>
      </c>
      <c r="F13" s="104"/>
      <c r="G13" s="105"/>
      <c r="H13" s="106">
        <f t="shared" si="1"/>
        <v>0</v>
      </c>
      <c r="I13" s="107"/>
      <c r="J13" s="105"/>
      <c r="K13" s="106">
        <f t="shared" si="2"/>
        <v>0</v>
      </c>
      <c r="L13" s="107"/>
      <c r="M13" s="105"/>
      <c r="N13" s="106">
        <f t="shared" si="3"/>
        <v>0</v>
      </c>
    </row>
    <row r="14" spans="1:14" ht="12.75">
      <c r="A14" s="103"/>
      <c r="B14" s="103"/>
      <c r="C14" s="104"/>
      <c r="D14" s="105"/>
      <c r="E14" s="106">
        <f t="shared" si="0"/>
        <v>0</v>
      </c>
      <c r="F14" s="104"/>
      <c r="G14" s="105"/>
      <c r="H14" s="106">
        <f t="shared" si="1"/>
        <v>0</v>
      </c>
      <c r="I14" s="107"/>
      <c r="J14" s="105"/>
      <c r="K14" s="106">
        <f t="shared" si="2"/>
        <v>0</v>
      </c>
      <c r="L14" s="107"/>
      <c r="M14" s="105"/>
      <c r="N14" s="106">
        <f t="shared" si="3"/>
        <v>0</v>
      </c>
    </row>
    <row r="15" spans="1:14" ht="12.75">
      <c r="A15" s="103"/>
      <c r="B15" s="103"/>
      <c r="C15" s="104"/>
      <c r="D15" s="105"/>
      <c r="E15" s="106">
        <f t="shared" si="0"/>
        <v>0</v>
      </c>
      <c r="F15" s="104"/>
      <c r="G15" s="105"/>
      <c r="H15" s="106">
        <f t="shared" si="1"/>
        <v>0</v>
      </c>
      <c r="I15" s="107"/>
      <c r="J15" s="105"/>
      <c r="K15" s="106">
        <f t="shared" si="2"/>
        <v>0</v>
      </c>
      <c r="L15" s="107"/>
      <c r="M15" s="105"/>
      <c r="N15" s="106">
        <f t="shared" si="3"/>
        <v>0</v>
      </c>
    </row>
    <row r="16" spans="1:14" ht="12.75">
      <c r="A16" s="103"/>
      <c r="B16" s="103"/>
      <c r="C16" s="104"/>
      <c r="D16" s="105"/>
      <c r="E16" s="106">
        <f t="shared" si="0"/>
        <v>0</v>
      </c>
      <c r="F16" s="104"/>
      <c r="G16" s="105"/>
      <c r="H16" s="106">
        <f t="shared" si="1"/>
        <v>0</v>
      </c>
      <c r="I16" s="107"/>
      <c r="J16" s="105"/>
      <c r="K16" s="106">
        <f t="shared" si="2"/>
        <v>0</v>
      </c>
      <c r="L16" s="107"/>
      <c r="M16" s="105"/>
      <c r="N16" s="106">
        <f t="shared" si="3"/>
        <v>0</v>
      </c>
    </row>
    <row r="17" spans="1:14" ht="12.75">
      <c r="A17" s="103"/>
      <c r="B17" s="103"/>
      <c r="C17" s="104"/>
      <c r="D17" s="105"/>
      <c r="E17" s="106">
        <f t="shared" si="0"/>
        <v>0</v>
      </c>
      <c r="F17" s="104"/>
      <c r="G17" s="105"/>
      <c r="H17" s="106">
        <f t="shared" si="1"/>
        <v>0</v>
      </c>
      <c r="I17" s="107"/>
      <c r="J17" s="105"/>
      <c r="K17" s="106">
        <f t="shared" si="2"/>
        <v>0</v>
      </c>
      <c r="L17" s="107"/>
      <c r="M17" s="105"/>
      <c r="N17" s="106">
        <f t="shared" si="3"/>
        <v>0</v>
      </c>
    </row>
    <row r="18" spans="1:14" ht="12.75">
      <c r="A18" s="103"/>
      <c r="B18" s="103"/>
      <c r="C18" s="104"/>
      <c r="D18" s="105"/>
      <c r="E18" s="106">
        <f t="shared" si="0"/>
        <v>0</v>
      </c>
      <c r="F18" s="104"/>
      <c r="G18" s="105"/>
      <c r="H18" s="106">
        <f t="shared" si="1"/>
        <v>0</v>
      </c>
      <c r="I18" s="107"/>
      <c r="J18" s="105"/>
      <c r="K18" s="106">
        <f t="shared" si="2"/>
        <v>0</v>
      </c>
      <c r="L18" s="107"/>
      <c r="M18" s="105"/>
      <c r="N18" s="106">
        <f t="shared" si="3"/>
        <v>0</v>
      </c>
    </row>
    <row r="19" spans="1:14" ht="12.75">
      <c r="A19" s="103"/>
      <c r="B19" s="103"/>
      <c r="C19" s="104"/>
      <c r="D19" s="105"/>
      <c r="E19" s="106">
        <f t="shared" si="0"/>
        <v>0</v>
      </c>
      <c r="F19" s="104"/>
      <c r="G19" s="105"/>
      <c r="H19" s="106">
        <f t="shared" si="1"/>
        <v>0</v>
      </c>
      <c r="I19" s="107"/>
      <c r="J19" s="105"/>
      <c r="K19" s="106">
        <f t="shared" si="2"/>
        <v>0</v>
      </c>
      <c r="L19" s="107"/>
      <c r="M19" s="105"/>
      <c r="N19" s="106">
        <f t="shared" si="3"/>
        <v>0</v>
      </c>
    </row>
    <row r="20" spans="1:14" ht="12.75">
      <c r="A20" s="103"/>
      <c r="B20" s="103"/>
      <c r="C20" s="104"/>
      <c r="D20" s="105"/>
      <c r="E20" s="106">
        <f t="shared" si="0"/>
        <v>0</v>
      </c>
      <c r="F20" s="104"/>
      <c r="G20" s="105"/>
      <c r="H20" s="106">
        <f t="shared" si="1"/>
        <v>0</v>
      </c>
      <c r="I20" s="107"/>
      <c r="J20" s="105"/>
      <c r="K20" s="106">
        <f t="shared" si="2"/>
        <v>0</v>
      </c>
      <c r="L20" s="107"/>
      <c r="M20" s="105"/>
      <c r="N20" s="106">
        <f t="shared" si="3"/>
        <v>0</v>
      </c>
    </row>
    <row r="21" spans="1:14" ht="12.75">
      <c r="A21" s="103"/>
      <c r="B21" s="103"/>
      <c r="C21" s="104"/>
      <c r="D21" s="105"/>
      <c r="E21" s="106">
        <f t="shared" si="0"/>
        <v>0</v>
      </c>
      <c r="F21" s="104"/>
      <c r="G21" s="105"/>
      <c r="H21" s="106">
        <f t="shared" si="1"/>
        <v>0</v>
      </c>
      <c r="I21" s="107"/>
      <c r="J21" s="105"/>
      <c r="K21" s="106">
        <f t="shared" si="2"/>
        <v>0</v>
      </c>
      <c r="L21" s="107"/>
      <c r="M21" s="105"/>
      <c r="N21" s="106">
        <f t="shared" si="3"/>
        <v>0</v>
      </c>
    </row>
    <row r="22" spans="1:14" ht="12.75">
      <c r="A22" s="103"/>
      <c r="B22" s="103"/>
      <c r="C22" s="104"/>
      <c r="D22" s="105"/>
      <c r="E22" s="106">
        <f t="shared" si="0"/>
        <v>0</v>
      </c>
      <c r="F22" s="104"/>
      <c r="G22" s="105"/>
      <c r="H22" s="106">
        <f t="shared" si="1"/>
        <v>0</v>
      </c>
      <c r="I22" s="107"/>
      <c r="J22" s="105"/>
      <c r="K22" s="106">
        <f t="shared" si="2"/>
        <v>0</v>
      </c>
      <c r="L22" s="107"/>
      <c r="M22" s="105"/>
      <c r="N22" s="106">
        <f t="shared" si="3"/>
        <v>0</v>
      </c>
    </row>
    <row r="23" spans="1:14" ht="12.75">
      <c r="A23" s="103"/>
      <c r="B23" s="103"/>
      <c r="C23" s="104"/>
      <c r="D23" s="105"/>
      <c r="E23" s="106">
        <f t="shared" si="0"/>
        <v>0</v>
      </c>
      <c r="F23" s="104"/>
      <c r="G23" s="105"/>
      <c r="H23" s="106">
        <f t="shared" si="1"/>
        <v>0</v>
      </c>
      <c r="I23" s="107"/>
      <c r="J23" s="105"/>
      <c r="K23" s="106">
        <f t="shared" si="2"/>
        <v>0</v>
      </c>
      <c r="L23" s="107"/>
      <c r="M23" s="105"/>
      <c r="N23" s="106">
        <f t="shared" si="3"/>
        <v>0</v>
      </c>
    </row>
    <row r="24" spans="1:14" ht="12.75">
      <c r="A24" s="103"/>
      <c r="B24" s="103"/>
      <c r="C24" s="104"/>
      <c r="D24" s="105"/>
      <c r="E24" s="106">
        <f t="shared" si="0"/>
        <v>0</v>
      </c>
      <c r="F24" s="104"/>
      <c r="G24" s="105"/>
      <c r="H24" s="106">
        <f t="shared" si="1"/>
        <v>0</v>
      </c>
      <c r="I24" s="107"/>
      <c r="J24" s="105"/>
      <c r="K24" s="106">
        <f t="shared" si="2"/>
        <v>0</v>
      </c>
      <c r="L24" s="107"/>
      <c r="M24" s="105"/>
      <c r="N24" s="106">
        <f t="shared" si="3"/>
        <v>0</v>
      </c>
    </row>
    <row r="25" spans="1:14" ht="12.75">
      <c r="A25" s="103"/>
      <c r="B25" s="103"/>
      <c r="C25" s="104"/>
      <c r="D25" s="105"/>
      <c r="E25" s="106">
        <f t="shared" si="0"/>
        <v>0</v>
      </c>
      <c r="F25" s="104"/>
      <c r="G25" s="105"/>
      <c r="H25" s="106">
        <f t="shared" si="1"/>
        <v>0</v>
      </c>
      <c r="I25" s="107"/>
      <c r="J25" s="105"/>
      <c r="K25" s="106">
        <f t="shared" si="2"/>
        <v>0</v>
      </c>
      <c r="L25" s="107"/>
      <c r="M25" s="105"/>
      <c r="N25" s="106">
        <f t="shared" si="3"/>
        <v>0</v>
      </c>
    </row>
    <row r="26" spans="1:14" ht="12.75">
      <c r="A26" s="103"/>
      <c r="B26" s="103"/>
      <c r="C26" s="104"/>
      <c r="D26" s="105"/>
      <c r="E26" s="106">
        <f t="shared" si="0"/>
        <v>0</v>
      </c>
      <c r="F26" s="104"/>
      <c r="G26" s="105"/>
      <c r="H26" s="106">
        <f t="shared" si="1"/>
        <v>0</v>
      </c>
      <c r="I26" s="107"/>
      <c r="J26" s="105"/>
      <c r="K26" s="106">
        <f t="shared" si="2"/>
        <v>0</v>
      </c>
      <c r="L26" s="107"/>
      <c r="M26" s="105"/>
      <c r="N26" s="106">
        <f t="shared" si="3"/>
        <v>0</v>
      </c>
    </row>
    <row r="27" spans="1:14" ht="12.75">
      <c r="A27" s="103"/>
      <c r="B27" s="103"/>
      <c r="C27" s="104"/>
      <c r="D27" s="105"/>
      <c r="E27" s="106">
        <f t="shared" si="0"/>
        <v>0</v>
      </c>
      <c r="F27" s="104"/>
      <c r="G27" s="105"/>
      <c r="H27" s="106">
        <f t="shared" si="1"/>
        <v>0</v>
      </c>
      <c r="I27" s="107"/>
      <c r="J27" s="105"/>
      <c r="K27" s="106">
        <f t="shared" si="2"/>
        <v>0</v>
      </c>
      <c r="L27" s="107"/>
      <c r="M27" s="105"/>
      <c r="N27" s="106">
        <f t="shared" si="3"/>
        <v>0</v>
      </c>
    </row>
    <row r="28" spans="1:14" ht="14.25">
      <c r="A28" s="108" t="s">
        <v>151</v>
      </c>
      <c r="B28" s="108"/>
      <c r="C28" s="109">
        <f aca="true" t="shared" si="4" ref="C28:N28">SUM(C7:C27)</f>
        <v>0</v>
      </c>
      <c r="D28" s="110">
        <f t="shared" si="4"/>
        <v>0</v>
      </c>
      <c r="E28" s="111">
        <f t="shared" si="4"/>
        <v>0</v>
      </c>
      <c r="F28" s="110">
        <f t="shared" si="4"/>
        <v>0</v>
      </c>
      <c r="G28" s="110">
        <f t="shared" si="4"/>
        <v>0</v>
      </c>
      <c r="H28" s="111">
        <f t="shared" si="4"/>
        <v>0</v>
      </c>
      <c r="I28" s="112">
        <f t="shared" si="4"/>
        <v>0</v>
      </c>
      <c r="J28" s="110">
        <f t="shared" si="4"/>
        <v>0</v>
      </c>
      <c r="K28" s="111">
        <f t="shared" si="4"/>
        <v>0</v>
      </c>
      <c r="L28" s="112">
        <f t="shared" si="4"/>
        <v>0</v>
      </c>
      <c r="M28" s="110">
        <f t="shared" si="4"/>
        <v>0</v>
      </c>
      <c r="N28" s="111">
        <f t="shared" si="4"/>
        <v>0</v>
      </c>
    </row>
    <row r="31" spans="11:14" ht="12.75">
      <c r="K31" s="756" t="s">
        <v>180</v>
      </c>
      <c r="L31" s="756"/>
      <c r="M31" s="756"/>
      <c r="N31" s="756"/>
    </row>
  </sheetData>
  <sheetProtection selectLockedCells="1" selectUnlockedCells="1"/>
  <mergeCells count="6">
    <mergeCell ref="A4:A6"/>
    <mergeCell ref="B4:B6"/>
    <mergeCell ref="C4:N4"/>
    <mergeCell ref="C5:H5"/>
    <mergeCell ref="I5:N5"/>
    <mergeCell ref="K31:N31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25.28125" style="55" customWidth="1"/>
    <col min="2" max="2" width="7.00390625" style="51" customWidth="1"/>
    <col min="3" max="3" width="7.8515625" style="51" customWidth="1"/>
    <col min="4" max="4" width="5.140625" style="51" customWidth="1"/>
    <col min="5" max="5" width="6.8515625" style="51" customWidth="1"/>
    <col min="6" max="6" width="6.8515625" style="113" customWidth="1"/>
    <col min="7" max="7" width="5.140625" style="51" customWidth="1"/>
    <col min="8" max="9" width="5.7109375" style="51" customWidth="1"/>
    <col min="10" max="10" width="6.00390625" style="51" customWidth="1"/>
    <col min="11" max="11" width="7.140625" style="55" customWidth="1"/>
    <col min="12" max="12" width="6.7109375" style="55" customWidth="1"/>
    <col min="13" max="13" width="9.421875" style="55" customWidth="1"/>
    <col min="14" max="16384" width="9.140625" style="55" customWidth="1"/>
  </cols>
  <sheetData>
    <row r="1" spans="1:10" ht="14.25">
      <c r="A1" s="757" t="s">
        <v>1736</v>
      </c>
      <c r="B1" s="757"/>
      <c r="C1" s="757"/>
      <c r="D1" s="757"/>
      <c r="E1" s="757"/>
      <c r="F1" s="757"/>
      <c r="G1" s="757"/>
      <c r="H1" s="757"/>
      <c r="I1" s="757"/>
      <c r="J1" s="757"/>
    </row>
    <row r="2" spans="1:10" ht="15.75">
      <c r="A2" s="57" t="s">
        <v>83</v>
      </c>
      <c r="D2" s="59" t="s">
        <v>84</v>
      </c>
      <c r="E2" s="59"/>
      <c r="F2" s="59"/>
      <c r="G2" s="59"/>
      <c r="H2" s="59"/>
      <c r="I2" s="59"/>
      <c r="J2" s="114"/>
    </row>
    <row r="3" spans="2:10" ht="12.75">
      <c r="B3" s="56"/>
      <c r="C3" s="56"/>
      <c r="D3" s="56"/>
      <c r="E3" s="56"/>
      <c r="F3" s="115"/>
      <c r="G3" s="56"/>
      <c r="H3" s="56"/>
      <c r="I3" s="56"/>
      <c r="J3" s="56"/>
    </row>
    <row r="4" spans="1:10" ht="54" customHeight="1">
      <c r="A4" s="116" t="s">
        <v>181</v>
      </c>
      <c r="B4" s="117"/>
      <c r="C4" s="117"/>
      <c r="D4" s="117"/>
      <c r="E4" s="117"/>
      <c r="F4" s="117"/>
      <c r="G4" s="117"/>
      <c r="H4" s="117"/>
      <c r="I4" s="117"/>
      <c r="J4" s="117"/>
    </row>
    <row r="5" spans="1:13" ht="12.75">
      <c r="A5" s="116"/>
      <c r="M5" s="118"/>
    </row>
    <row r="6" ht="12.75">
      <c r="M6" s="118" t="s">
        <v>182</v>
      </c>
    </row>
    <row r="7" spans="1:13" ht="41.25" customHeight="1">
      <c r="A7" s="755" t="s">
        <v>183</v>
      </c>
      <c r="B7" s="758" t="s">
        <v>88</v>
      </c>
      <c r="C7" s="758"/>
      <c r="D7" s="758"/>
      <c r="E7" s="758"/>
      <c r="F7" s="758"/>
      <c r="G7" s="758"/>
      <c r="H7" s="758"/>
      <c r="I7" s="758"/>
      <c r="J7" s="758"/>
      <c r="K7" s="758" t="s">
        <v>89</v>
      </c>
      <c r="L7" s="758"/>
      <c r="M7" s="758"/>
    </row>
    <row r="8" spans="1:13" ht="33" customHeight="1">
      <c r="A8" s="755"/>
      <c r="B8" s="70" t="s">
        <v>184</v>
      </c>
      <c r="C8" s="70" t="s">
        <v>92</v>
      </c>
      <c r="D8" s="70" t="s">
        <v>102</v>
      </c>
      <c r="E8" s="70" t="s">
        <v>185</v>
      </c>
      <c r="F8" s="70" t="s">
        <v>92</v>
      </c>
      <c r="G8" s="70" t="s">
        <v>102</v>
      </c>
      <c r="H8" s="70" t="s">
        <v>186</v>
      </c>
      <c r="I8" s="70" t="s">
        <v>92</v>
      </c>
      <c r="J8" s="75" t="s">
        <v>102</v>
      </c>
      <c r="K8" s="70" t="s">
        <v>184</v>
      </c>
      <c r="L8" s="70" t="s">
        <v>187</v>
      </c>
      <c r="M8" s="70" t="s">
        <v>188</v>
      </c>
    </row>
    <row r="9" spans="1:13" ht="12.75">
      <c r="A9" s="119" t="s">
        <v>189</v>
      </c>
      <c r="B9" s="603">
        <v>10</v>
      </c>
      <c r="C9" s="72">
        <v>8.71</v>
      </c>
      <c r="D9" s="73">
        <f>B9-C9</f>
        <v>1.2899999999999991</v>
      </c>
      <c r="E9" s="609">
        <v>16</v>
      </c>
      <c r="F9" s="120">
        <v>20.33</v>
      </c>
      <c r="G9" s="73">
        <f aca="true" t="shared" si="0" ref="G9:G19">E9-F9</f>
        <v>-4.329999999999998</v>
      </c>
      <c r="H9" s="609">
        <v>4</v>
      </c>
      <c r="I9" s="74">
        <v>6.85</v>
      </c>
      <c r="J9" s="73">
        <f aca="true" t="shared" si="1" ref="J9:J19">H9-I9</f>
        <v>-2.8499999999999996</v>
      </c>
      <c r="K9" s="74"/>
      <c r="L9" s="120"/>
      <c r="M9" s="74"/>
    </row>
    <row r="10" spans="1:13" ht="12.75">
      <c r="A10" s="121" t="s">
        <v>190</v>
      </c>
      <c r="B10" s="603"/>
      <c r="C10" s="72"/>
      <c r="D10" s="73">
        <f aca="true" t="shared" si="2" ref="D10:D19">B10-C10</f>
        <v>0</v>
      </c>
      <c r="E10" s="609"/>
      <c r="F10" s="120"/>
      <c r="G10" s="73">
        <f t="shared" si="0"/>
        <v>0</v>
      </c>
      <c r="H10" s="609">
        <v>7</v>
      </c>
      <c r="I10" s="74">
        <v>4.11</v>
      </c>
      <c r="J10" s="73">
        <f t="shared" si="1"/>
        <v>2.8899999999999997</v>
      </c>
      <c r="K10" s="74"/>
      <c r="L10" s="120"/>
      <c r="M10" s="74"/>
    </row>
    <row r="11" spans="1:13" ht="12.75">
      <c r="A11" s="121"/>
      <c r="B11" s="603"/>
      <c r="C11" s="72"/>
      <c r="D11" s="73">
        <f t="shared" si="2"/>
        <v>0</v>
      </c>
      <c r="E11" s="609"/>
      <c r="F11" s="120"/>
      <c r="G11" s="73">
        <f t="shared" si="0"/>
        <v>0</v>
      </c>
      <c r="H11" s="609"/>
      <c r="I11" s="74"/>
      <c r="J11" s="73">
        <f t="shared" si="1"/>
        <v>0</v>
      </c>
      <c r="K11" s="74"/>
      <c r="L11" s="120"/>
      <c r="M11" s="74"/>
    </row>
    <row r="12" spans="1:13" ht="12.75">
      <c r="A12" s="121"/>
      <c r="B12" s="603"/>
      <c r="C12" s="72"/>
      <c r="D12" s="73">
        <f t="shared" si="2"/>
        <v>0</v>
      </c>
      <c r="E12" s="609"/>
      <c r="F12" s="120"/>
      <c r="G12" s="73">
        <f t="shared" si="0"/>
        <v>0</v>
      </c>
      <c r="H12" s="609"/>
      <c r="I12" s="74"/>
      <c r="J12" s="73">
        <f t="shared" si="1"/>
        <v>0</v>
      </c>
      <c r="K12" s="74"/>
      <c r="L12" s="120"/>
      <c r="M12" s="74"/>
    </row>
    <row r="13" spans="1:13" ht="12.75">
      <c r="A13" s="121"/>
      <c r="B13" s="603"/>
      <c r="C13" s="72"/>
      <c r="D13" s="73">
        <f t="shared" si="2"/>
        <v>0</v>
      </c>
      <c r="E13" s="609"/>
      <c r="F13" s="120"/>
      <c r="G13" s="73">
        <f t="shared" si="0"/>
        <v>0</v>
      </c>
      <c r="H13" s="609"/>
      <c r="I13" s="74"/>
      <c r="J13" s="73">
        <f t="shared" si="1"/>
        <v>0</v>
      </c>
      <c r="K13" s="74"/>
      <c r="L13" s="120"/>
      <c r="M13" s="74"/>
    </row>
    <row r="14" spans="1:13" ht="12.75">
      <c r="A14" s="121"/>
      <c r="B14" s="603"/>
      <c r="C14" s="72"/>
      <c r="D14" s="73">
        <f t="shared" si="2"/>
        <v>0</v>
      </c>
      <c r="E14" s="609"/>
      <c r="F14" s="120"/>
      <c r="G14" s="73">
        <f t="shared" si="0"/>
        <v>0</v>
      </c>
      <c r="H14" s="609"/>
      <c r="I14" s="74"/>
      <c r="J14" s="73">
        <f t="shared" si="1"/>
        <v>0</v>
      </c>
      <c r="K14" s="74"/>
      <c r="L14" s="120"/>
      <c r="M14" s="74"/>
    </row>
    <row r="15" spans="1:13" ht="12.75">
      <c r="A15" s="122"/>
      <c r="B15" s="603"/>
      <c r="C15" s="72"/>
      <c r="D15" s="73">
        <f t="shared" si="2"/>
        <v>0</v>
      </c>
      <c r="E15" s="609"/>
      <c r="F15" s="120"/>
      <c r="G15" s="73">
        <f t="shared" si="0"/>
        <v>0</v>
      </c>
      <c r="H15" s="609"/>
      <c r="I15" s="74"/>
      <c r="J15" s="73">
        <f t="shared" si="1"/>
        <v>0</v>
      </c>
      <c r="K15" s="74"/>
      <c r="L15" s="120"/>
      <c r="M15" s="74"/>
    </row>
    <row r="16" spans="1:13" ht="12.75">
      <c r="A16" s="122"/>
      <c r="B16" s="603"/>
      <c r="C16" s="72"/>
      <c r="D16" s="73">
        <f t="shared" si="2"/>
        <v>0</v>
      </c>
      <c r="E16" s="609"/>
      <c r="F16" s="120"/>
      <c r="G16" s="73">
        <f t="shared" si="0"/>
        <v>0</v>
      </c>
      <c r="H16" s="609"/>
      <c r="I16" s="74"/>
      <c r="J16" s="73">
        <f t="shared" si="1"/>
        <v>0</v>
      </c>
      <c r="K16" s="74"/>
      <c r="L16" s="120"/>
      <c r="M16" s="74"/>
    </row>
    <row r="17" spans="1:13" ht="12.75">
      <c r="A17" s="122"/>
      <c r="B17" s="603"/>
      <c r="C17" s="72"/>
      <c r="D17" s="73">
        <f t="shared" si="2"/>
        <v>0</v>
      </c>
      <c r="E17" s="609"/>
      <c r="F17" s="120"/>
      <c r="G17" s="73">
        <f t="shared" si="0"/>
        <v>0</v>
      </c>
      <c r="H17" s="609"/>
      <c r="I17" s="74"/>
      <c r="J17" s="73">
        <f t="shared" si="1"/>
        <v>0</v>
      </c>
      <c r="K17" s="74"/>
      <c r="L17" s="120"/>
      <c r="M17" s="74"/>
    </row>
    <row r="18" spans="1:13" s="124" customFormat="1" ht="12.75">
      <c r="A18" s="123"/>
      <c r="B18" s="603"/>
      <c r="C18" s="72"/>
      <c r="D18" s="73">
        <f t="shared" si="2"/>
        <v>0</v>
      </c>
      <c r="E18" s="609"/>
      <c r="F18" s="120"/>
      <c r="G18" s="73">
        <f t="shared" si="0"/>
        <v>0</v>
      </c>
      <c r="H18" s="609"/>
      <c r="I18" s="74"/>
      <c r="J18" s="73">
        <f t="shared" si="1"/>
        <v>0</v>
      </c>
      <c r="K18" s="74"/>
      <c r="L18" s="120"/>
      <c r="M18" s="74"/>
    </row>
    <row r="19" spans="1:13" s="124" customFormat="1" ht="14.25">
      <c r="A19" s="125" t="s">
        <v>151</v>
      </c>
      <c r="B19" s="126">
        <f>SUM(B9:B18)</f>
        <v>10</v>
      </c>
      <c r="C19" s="126">
        <f>SUM(C9:C18)</f>
        <v>8.71</v>
      </c>
      <c r="D19" s="76">
        <f t="shared" si="2"/>
        <v>1.2899999999999991</v>
      </c>
      <c r="E19" s="126">
        <f>SUM(E9:E18)</f>
        <v>16</v>
      </c>
      <c r="F19" s="126">
        <f>SUM(F9:F18)</f>
        <v>20.33</v>
      </c>
      <c r="G19" s="76">
        <f t="shared" si="0"/>
        <v>-4.329999999999998</v>
      </c>
      <c r="H19" s="126">
        <f>SUM(H9:H18)</f>
        <v>11</v>
      </c>
      <c r="I19" s="126">
        <f>SUM(I9:I18)</f>
        <v>10.96</v>
      </c>
      <c r="J19" s="76">
        <f t="shared" si="1"/>
        <v>0.03999999999999915</v>
      </c>
      <c r="K19" s="126">
        <f>SUM(K9:K18)</f>
        <v>0</v>
      </c>
      <c r="L19" s="126">
        <f>SUM(L9:L18)</f>
        <v>0</v>
      </c>
      <c r="M19" s="126">
        <f>SUM(M9:M18)</f>
        <v>0</v>
      </c>
    </row>
  </sheetData>
  <sheetProtection selectLockedCells="1" selectUnlockedCells="1"/>
  <mergeCells count="4">
    <mergeCell ref="A1:J1"/>
    <mergeCell ref="A7:A8"/>
    <mergeCell ref="B7:J7"/>
    <mergeCell ref="K7:M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B4">
      <selection activeCell="J25" sqref="J25"/>
    </sheetView>
  </sheetViews>
  <sheetFormatPr defaultColWidth="9.140625" defaultRowHeight="12.75"/>
  <cols>
    <col min="1" max="1" width="38.8515625" style="127" customWidth="1"/>
    <col min="2" max="2" width="14.8515625" style="127" customWidth="1"/>
    <col min="3" max="3" width="10.8515625" style="127" customWidth="1"/>
    <col min="4" max="5" width="9.140625" style="127" customWidth="1"/>
    <col min="6" max="6" width="12.8515625" style="127" customWidth="1"/>
    <col min="7" max="16384" width="9.140625" style="127" customWidth="1"/>
  </cols>
  <sheetData>
    <row r="1" spans="1:5" ht="15.75">
      <c r="A1" s="128" t="s">
        <v>191</v>
      </c>
      <c r="B1" s="129" t="s">
        <v>84</v>
      </c>
      <c r="C1" s="129"/>
      <c r="D1" s="129"/>
      <c r="E1" s="129"/>
    </row>
    <row r="2" spans="1:5" ht="12.75">
      <c r="A2" s="130"/>
      <c r="B2" s="131"/>
      <c r="C2" s="131"/>
      <c r="D2" s="131"/>
      <c r="E2" s="131"/>
    </row>
    <row r="3" spans="1:5" ht="12.75">
      <c r="A3" s="130"/>
      <c r="B3" s="131"/>
      <c r="C3" s="131"/>
      <c r="D3" s="131"/>
      <c r="E3" s="131"/>
    </row>
    <row r="4" spans="1:11" ht="15.75">
      <c r="A4" s="630" t="s">
        <v>1737</v>
      </c>
      <c r="B4" s="631"/>
      <c r="C4" s="632"/>
      <c r="D4" s="631"/>
      <c r="E4" s="631"/>
      <c r="F4" s="633"/>
      <c r="G4" s="633"/>
      <c r="H4" s="633"/>
      <c r="I4" s="633"/>
      <c r="J4" s="633"/>
      <c r="K4" s="633"/>
    </row>
    <row r="5" spans="1:11" ht="12.75">
      <c r="A5" s="633"/>
      <c r="B5" s="634"/>
      <c r="C5" s="634"/>
      <c r="D5" s="634"/>
      <c r="E5" s="634"/>
      <c r="F5" s="633"/>
      <c r="G5" s="633"/>
      <c r="H5" s="633"/>
      <c r="I5" s="635" t="s">
        <v>192</v>
      </c>
      <c r="J5" s="633"/>
      <c r="K5" s="633"/>
    </row>
    <row r="6" spans="1:11" ht="166.5" thickBot="1">
      <c r="A6" s="636"/>
      <c r="B6" s="637" t="s">
        <v>193</v>
      </c>
      <c r="C6" s="637" t="s">
        <v>92</v>
      </c>
      <c r="D6" s="637" t="s">
        <v>93</v>
      </c>
      <c r="E6" s="637" t="s">
        <v>194</v>
      </c>
      <c r="F6" s="637" t="s">
        <v>195</v>
      </c>
      <c r="G6" s="638" t="s">
        <v>196</v>
      </c>
      <c r="H6" s="639" t="s">
        <v>1376</v>
      </c>
      <c r="I6" s="639" t="s">
        <v>197</v>
      </c>
      <c r="J6" s="640" t="s">
        <v>1377</v>
      </c>
      <c r="K6" s="641" t="s">
        <v>1378</v>
      </c>
    </row>
    <row r="7" spans="1:11" ht="9.75" customHeight="1" thickBot="1" thickTop="1">
      <c r="A7" s="636"/>
      <c r="B7" s="636"/>
      <c r="C7" s="636"/>
      <c r="D7" s="636"/>
      <c r="E7" s="636"/>
      <c r="F7" s="636"/>
      <c r="G7" s="636"/>
      <c r="H7" s="636"/>
      <c r="I7" s="636"/>
      <c r="J7" s="636"/>
      <c r="K7" s="636"/>
    </row>
    <row r="8" spans="1:11" ht="14.25" thickBot="1" thickTop="1">
      <c r="A8" s="636" t="s">
        <v>198</v>
      </c>
      <c r="B8" s="654">
        <f>+'[2]ЗДР.РАД. И САРАД.'!I36</f>
        <v>45</v>
      </c>
      <c r="C8" s="654">
        <f>+'ЗДР.РАД. И САРАД.'!K36</f>
        <v>53.709999999999994</v>
      </c>
      <c r="D8" s="654">
        <f aca="true" t="shared" si="0" ref="D8:D18">B8-C8</f>
        <v>-8.709999999999994</v>
      </c>
      <c r="E8" s="654"/>
      <c r="F8" s="654">
        <f>'[1]ЗДР.РАД. И САРАД.'!X36</f>
        <v>0</v>
      </c>
      <c r="G8" s="654">
        <f aca="true" t="shared" si="1" ref="G8:G18">SUM(B8,E8,F8)</f>
        <v>45</v>
      </c>
      <c r="H8" s="654">
        <v>3</v>
      </c>
      <c r="I8" s="654">
        <v>4</v>
      </c>
      <c r="J8" s="654">
        <v>6</v>
      </c>
      <c r="K8" s="654">
        <f aca="true" t="shared" si="2" ref="K8:K18">SUM(B8,J8)</f>
        <v>51</v>
      </c>
    </row>
    <row r="9" spans="1:11" ht="14.25" thickBot="1" thickTop="1">
      <c r="A9" s="636" t="s">
        <v>199</v>
      </c>
      <c r="B9" s="654">
        <f>+'[2]СТОМАТОЛОГИЈА'!E15</f>
        <v>7</v>
      </c>
      <c r="C9" s="654">
        <f>+СТОМАТОЛОГИЈА!F15</f>
        <v>8.42</v>
      </c>
      <c r="D9" s="654">
        <f t="shared" si="0"/>
        <v>-1.42</v>
      </c>
      <c r="E9" s="654"/>
      <c r="F9" s="654">
        <v>0</v>
      </c>
      <c r="G9" s="654">
        <f t="shared" si="1"/>
        <v>7</v>
      </c>
      <c r="H9" s="654"/>
      <c r="I9" s="654"/>
      <c r="J9" s="654"/>
      <c r="K9" s="654">
        <f t="shared" si="2"/>
        <v>7</v>
      </c>
    </row>
    <row r="10" spans="1:11" ht="14.25" thickBot="1" thickTop="1">
      <c r="A10" s="636" t="s">
        <v>200</v>
      </c>
      <c r="B10" s="654">
        <f>+'[2]АПОТЕКА'!C28</f>
        <v>0</v>
      </c>
      <c r="C10" s="654">
        <f>+АПОТЕКА!D28</f>
        <v>0</v>
      </c>
      <c r="D10" s="654">
        <f t="shared" si="0"/>
        <v>0</v>
      </c>
      <c r="E10" s="654">
        <f>'[1]АПОТЕКА'!C28</f>
        <v>0</v>
      </c>
      <c r="F10" s="654"/>
      <c r="G10" s="654">
        <f t="shared" si="1"/>
        <v>0</v>
      </c>
      <c r="H10" s="654"/>
      <c r="I10" s="654">
        <v>1</v>
      </c>
      <c r="J10" s="654">
        <v>1</v>
      </c>
      <c r="K10" s="654">
        <f t="shared" si="2"/>
        <v>1</v>
      </c>
    </row>
    <row r="11" spans="1:11" ht="14.25" thickBot="1" thickTop="1">
      <c r="A11" s="636" t="s">
        <v>201</v>
      </c>
      <c r="B11" s="654">
        <f>+'[2]ЗДР.РАД. И САРАД.'!O36</f>
        <v>91</v>
      </c>
      <c r="C11" s="654">
        <f>+'ЗДР.РАД. И САРАД.'!P36</f>
        <v>103.5</v>
      </c>
      <c r="D11" s="654">
        <f t="shared" si="0"/>
        <v>-12.5</v>
      </c>
      <c r="E11" s="654"/>
      <c r="F11" s="654">
        <v>0</v>
      </c>
      <c r="G11" s="654">
        <f t="shared" si="1"/>
        <v>91</v>
      </c>
      <c r="H11" s="654"/>
      <c r="I11" s="654">
        <v>11</v>
      </c>
      <c r="J11" s="654">
        <v>11</v>
      </c>
      <c r="K11" s="654">
        <f t="shared" si="2"/>
        <v>102</v>
      </c>
    </row>
    <row r="12" spans="1:11" ht="14.25" thickBot="1" thickTop="1">
      <c r="A12" s="636" t="s">
        <v>202</v>
      </c>
      <c r="B12" s="654">
        <f>+'[2]СТОМАТОЛОГИЈА'!H15</f>
        <v>7</v>
      </c>
      <c r="C12" s="654">
        <f>+СТОМАТОЛОГИЈА!J15</f>
        <v>11.719999999999999</v>
      </c>
      <c r="D12" s="654">
        <f t="shared" si="0"/>
        <v>-4.719999999999999</v>
      </c>
      <c r="E12" s="654"/>
      <c r="F12" s="654">
        <f>'[1]СТОМАТОЛОГИЈА'!O15</f>
        <v>0</v>
      </c>
      <c r="G12" s="654">
        <f t="shared" si="1"/>
        <v>7</v>
      </c>
      <c r="H12" s="654"/>
      <c r="I12" s="654">
        <v>1</v>
      </c>
      <c r="J12" s="654">
        <v>1</v>
      </c>
      <c r="K12" s="654">
        <f t="shared" si="2"/>
        <v>8</v>
      </c>
    </row>
    <row r="13" spans="1:11" ht="14.25" thickBot="1" thickTop="1">
      <c r="A13" s="636" t="s">
        <v>203</v>
      </c>
      <c r="B13" s="654">
        <f>+'[2]СТОМАТОЛОГИЈА'!I15</f>
        <v>2</v>
      </c>
      <c r="C13" s="654">
        <f>+СТОМАТОЛОГИЈА!K15</f>
        <v>2</v>
      </c>
      <c r="D13" s="654">
        <f t="shared" si="0"/>
        <v>0</v>
      </c>
      <c r="E13" s="654"/>
      <c r="F13" s="654">
        <f>'[1]СТОМАТОЛОГИЈА'!P15</f>
        <v>0</v>
      </c>
      <c r="G13" s="654">
        <f t="shared" si="1"/>
        <v>2</v>
      </c>
      <c r="H13" s="654"/>
      <c r="I13" s="654"/>
      <c r="J13" s="654"/>
      <c r="K13" s="654">
        <f t="shared" si="2"/>
        <v>2</v>
      </c>
    </row>
    <row r="14" spans="1:11" ht="14.25" thickBot="1" thickTop="1">
      <c r="A14" s="636" t="s">
        <v>204</v>
      </c>
      <c r="B14" s="654">
        <v>1</v>
      </c>
      <c r="C14" s="654">
        <f>+АПОТЕКА!G28</f>
        <v>0</v>
      </c>
      <c r="D14" s="654">
        <f t="shared" si="0"/>
        <v>1</v>
      </c>
      <c r="E14" s="654">
        <f>'[1]АПОТЕКА'!F28</f>
        <v>0</v>
      </c>
      <c r="F14" s="654"/>
      <c r="G14" s="654">
        <f t="shared" si="1"/>
        <v>1</v>
      </c>
      <c r="H14" s="654"/>
      <c r="I14" s="654"/>
      <c r="J14" s="654"/>
      <c r="K14" s="654">
        <f t="shared" si="2"/>
        <v>1</v>
      </c>
    </row>
    <row r="15" spans="1:11" ht="14.25" thickBot="1" thickTop="1">
      <c r="A15" s="636" t="s">
        <v>205</v>
      </c>
      <c r="B15" s="654"/>
      <c r="C15" s="654">
        <f>+'ЗДР.РАД. И САРАД.'!V36</f>
        <v>2.33</v>
      </c>
      <c r="D15" s="654">
        <f t="shared" si="0"/>
        <v>-2.33</v>
      </c>
      <c r="E15" s="654"/>
      <c r="F15" s="654">
        <f>'[1]ЗДР.РАД. И САРАД.'!Z36</f>
        <v>0</v>
      </c>
      <c r="G15" s="654">
        <f t="shared" si="1"/>
        <v>0</v>
      </c>
      <c r="H15" s="654"/>
      <c r="I15" s="654"/>
      <c r="J15" s="654"/>
      <c r="K15" s="654">
        <f t="shared" si="2"/>
        <v>0</v>
      </c>
    </row>
    <row r="16" spans="1:11" ht="14.25" thickBot="1" thickTop="1">
      <c r="A16" s="636" t="s">
        <v>206</v>
      </c>
      <c r="B16" s="654">
        <f>+'[2]НЕМЕД.РАДНИЦИ'!B19</f>
        <v>10</v>
      </c>
      <c r="C16" s="654">
        <f>+'НЕМЕД.РАДНИЦИ'!C19</f>
        <v>8.71</v>
      </c>
      <c r="D16" s="654">
        <f t="shared" si="0"/>
        <v>1.2899999999999991</v>
      </c>
      <c r="E16" s="654">
        <f>'[1]АПОТЕКА'!I28</f>
        <v>0</v>
      </c>
      <c r="F16" s="654">
        <f>'[1]НЕМЕД.РАДНИЦИ'!K19</f>
        <v>0</v>
      </c>
      <c r="G16" s="654">
        <f t="shared" si="1"/>
        <v>10</v>
      </c>
      <c r="H16" s="654"/>
      <c r="I16" s="654">
        <v>1</v>
      </c>
      <c r="J16" s="654">
        <v>1</v>
      </c>
      <c r="K16" s="654">
        <f t="shared" si="2"/>
        <v>11</v>
      </c>
    </row>
    <row r="17" spans="1:11" ht="14.25" thickBot="1" thickTop="1">
      <c r="A17" s="636" t="s">
        <v>207</v>
      </c>
      <c r="B17" s="654">
        <f>+'[2]НЕМЕД.РАДНИЦИ'!E19+'[2]НЕМЕД.РАДНИЦИ'!H19</f>
        <v>27</v>
      </c>
      <c r="C17" s="654">
        <f>+'НЕМЕД.РАДНИЦИ'!F19+'НЕМЕД.РАДНИЦИ'!I19</f>
        <v>31.29</v>
      </c>
      <c r="D17" s="654">
        <f t="shared" si="0"/>
        <v>-4.289999999999999</v>
      </c>
      <c r="E17" s="654">
        <f>'[1]АПОТЕКА'!L28</f>
        <v>0</v>
      </c>
      <c r="F17" s="654">
        <f>'[1]НЕМЕД.РАДНИЦИ'!L19+'[1]НЕМЕД.РАДНИЦИ'!M19</f>
        <v>0</v>
      </c>
      <c r="G17" s="654">
        <f t="shared" si="1"/>
        <v>27</v>
      </c>
      <c r="H17" s="654">
        <v>1</v>
      </c>
      <c r="I17" s="654">
        <v>6</v>
      </c>
      <c r="J17" s="654">
        <v>1</v>
      </c>
      <c r="K17" s="654">
        <f t="shared" si="2"/>
        <v>28</v>
      </c>
    </row>
    <row r="18" spans="1:11" ht="14.25" thickBot="1" thickTop="1">
      <c r="A18" s="636" t="s">
        <v>151</v>
      </c>
      <c r="B18" s="654">
        <f>SUM(B8:B17)</f>
        <v>190</v>
      </c>
      <c r="C18" s="654">
        <f>SUM(C8:C17)</f>
        <v>221.68</v>
      </c>
      <c r="D18" s="654">
        <f t="shared" si="0"/>
        <v>-31.680000000000007</v>
      </c>
      <c r="E18" s="654">
        <f>SUM(E8:E17)</f>
        <v>0</v>
      </c>
      <c r="F18" s="654">
        <f>SUM(F8:F17)</f>
        <v>0</v>
      </c>
      <c r="G18" s="654">
        <f t="shared" si="1"/>
        <v>190</v>
      </c>
      <c r="H18" s="654">
        <f>SUM(H8:H17)</f>
        <v>4</v>
      </c>
      <c r="I18" s="654">
        <f>SUM(I8:I17)</f>
        <v>24</v>
      </c>
      <c r="J18" s="654">
        <v>21</v>
      </c>
      <c r="K18" s="654">
        <f t="shared" si="2"/>
        <v>211</v>
      </c>
    </row>
    <row r="19" ht="13.5" thickTop="1"/>
  </sheetData>
  <sheetProtection selectLockedCells="1" selectUnlockedCells="1"/>
  <printOptions horizontalCentered="1"/>
  <pageMargins left="0.25" right="0.25" top="0.75" bottom="0.75" header="0.3" footer="0.3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B40">
      <selection activeCell="H3" sqref="H3"/>
    </sheetView>
  </sheetViews>
  <sheetFormatPr defaultColWidth="9.140625" defaultRowHeight="12.75"/>
  <cols>
    <col min="1" max="1" width="9.421875" style="132" customWidth="1"/>
    <col min="2" max="2" width="11.00390625" style="133" customWidth="1"/>
    <col min="3" max="3" width="47.57421875" style="134" customWidth="1"/>
    <col min="4" max="9" width="9.140625" style="134" customWidth="1"/>
    <col min="10" max="10" width="9.421875" style="134" customWidth="1"/>
    <col min="11" max="16384" width="9.140625" style="134" customWidth="1"/>
  </cols>
  <sheetData>
    <row r="1" spans="1:4" ht="13.5" customHeight="1">
      <c r="A1" s="135" t="s">
        <v>8</v>
      </c>
      <c r="B1" s="136"/>
      <c r="C1" s="137"/>
      <c r="D1" s="134" t="s">
        <v>84</v>
      </c>
    </row>
    <row r="2" spans="1:5" ht="13.5" customHeight="1">
      <c r="A2" s="138"/>
      <c r="B2" s="139"/>
      <c r="C2" s="137"/>
      <c r="E2" s="140" t="s">
        <v>208</v>
      </c>
    </row>
    <row r="3" spans="1:6" s="132" customFormat="1" ht="26.25" customHeight="1">
      <c r="A3" s="141" t="s">
        <v>209</v>
      </c>
      <c r="B3" s="142" t="s">
        <v>210</v>
      </c>
      <c r="C3" s="141" t="s">
        <v>211</v>
      </c>
      <c r="D3" s="144" t="s">
        <v>212</v>
      </c>
      <c r="E3" s="143" t="s">
        <v>1738</v>
      </c>
      <c r="F3" s="141" t="s">
        <v>213</v>
      </c>
    </row>
    <row r="4" spans="1:10" ht="13.5" customHeight="1">
      <c r="A4" s="145"/>
      <c r="B4" s="146"/>
      <c r="C4" s="147" t="s">
        <v>214</v>
      </c>
      <c r="D4" s="148">
        <f>+D5+D6+D7+D8+D12+D16+D17+D18</f>
        <v>7887</v>
      </c>
      <c r="E4" s="148">
        <f>+E5+E6+E7+E8+E12+E16+E17+E18</f>
        <v>7583</v>
      </c>
      <c r="F4" s="149">
        <f aca="true" t="shared" si="0" ref="F4:F50">+E4*100/D4</f>
        <v>96.14555597819196</v>
      </c>
      <c r="H4"/>
      <c r="I4"/>
      <c r="J4"/>
    </row>
    <row r="5" spans="1:6" ht="24.75" customHeight="1">
      <c r="A5" s="150">
        <v>1100015</v>
      </c>
      <c r="B5" s="142" t="s">
        <v>215</v>
      </c>
      <c r="C5" s="151" t="s">
        <v>216</v>
      </c>
      <c r="D5" s="152"/>
      <c r="E5" s="152">
        <v>38</v>
      </c>
      <c r="F5" s="149" t="e">
        <f t="shared" si="0"/>
        <v>#DIV/0!</v>
      </c>
    </row>
    <row r="6" spans="1:6" ht="24.75" customHeight="1">
      <c r="A6" s="153">
        <v>1100015</v>
      </c>
      <c r="B6" s="154"/>
      <c r="C6" s="155" t="s">
        <v>217</v>
      </c>
      <c r="D6" s="152">
        <v>1312</v>
      </c>
      <c r="E6" s="152">
        <v>1674</v>
      </c>
      <c r="F6" s="149">
        <f t="shared" si="0"/>
        <v>127.59146341463415</v>
      </c>
    </row>
    <row r="7" spans="1:6" ht="24.75" customHeight="1">
      <c r="A7" s="156">
        <v>1100015</v>
      </c>
      <c r="B7" s="157" t="s">
        <v>218</v>
      </c>
      <c r="C7" s="158" t="s">
        <v>219</v>
      </c>
      <c r="D7" s="152"/>
      <c r="E7" s="152"/>
      <c r="F7" s="149" t="e">
        <f t="shared" si="0"/>
        <v>#DIV/0!</v>
      </c>
    </row>
    <row r="8" spans="1:6" ht="24.75" customHeight="1">
      <c r="A8" s="159">
        <v>1100023</v>
      </c>
      <c r="B8" s="160"/>
      <c r="C8" s="161" t="s">
        <v>220</v>
      </c>
      <c r="D8" s="162">
        <v>953</v>
      </c>
      <c r="E8" s="162">
        <f>+E9+E10+E11</f>
        <v>1047</v>
      </c>
      <c r="F8" s="149">
        <f t="shared" si="0"/>
        <v>109.86358866736622</v>
      </c>
    </row>
    <row r="9" spans="1:6" ht="12.75" customHeight="1">
      <c r="A9" s="150">
        <v>1100023</v>
      </c>
      <c r="B9" s="142"/>
      <c r="C9" s="151" t="s">
        <v>221</v>
      </c>
      <c r="D9" s="163"/>
      <c r="E9" s="163">
        <v>510</v>
      </c>
      <c r="F9" s="149" t="e">
        <f t="shared" si="0"/>
        <v>#DIV/0!</v>
      </c>
    </row>
    <row r="10" spans="1:6" ht="12.75" customHeight="1">
      <c r="A10" s="150">
        <v>1100023</v>
      </c>
      <c r="B10" s="142"/>
      <c r="C10" s="151" t="s">
        <v>222</v>
      </c>
      <c r="D10" s="152"/>
      <c r="E10" s="152">
        <v>258</v>
      </c>
      <c r="F10" s="149" t="e">
        <f t="shared" si="0"/>
        <v>#DIV/0!</v>
      </c>
    </row>
    <row r="11" spans="1:6" ht="12.75" customHeight="1">
      <c r="A11" s="150">
        <v>1100023</v>
      </c>
      <c r="B11" s="142"/>
      <c r="C11" s="151" t="s">
        <v>223</v>
      </c>
      <c r="D11" s="152"/>
      <c r="E11" s="152">
        <v>279</v>
      </c>
      <c r="F11" s="149" t="e">
        <f t="shared" si="0"/>
        <v>#DIV/0!</v>
      </c>
    </row>
    <row r="12" spans="1:6" ht="12.75" customHeight="1">
      <c r="A12" s="159">
        <v>1100049</v>
      </c>
      <c r="B12" s="164"/>
      <c r="C12" s="161" t="s">
        <v>224</v>
      </c>
      <c r="D12" s="162">
        <f>SUM(D13:D15)</f>
        <v>147</v>
      </c>
      <c r="E12" s="162">
        <f>+E13+E14+E15</f>
        <v>444</v>
      </c>
      <c r="F12" s="149">
        <f t="shared" si="0"/>
        <v>302.0408163265306</v>
      </c>
    </row>
    <row r="13" spans="1:6" ht="12.75" customHeight="1">
      <c r="A13" s="150">
        <v>1100049</v>
      </c>
      <c r="B13" s="142"/>
      <c r="C13" s="151" t="s">
        <v>225</v>
      </c>
      <c r="D13" s="152">
        <v>147</v>
      </c>
      <c r="E13" s="152">
        <v>202</v>
      </c>
      <c r="F13" s="149">
        <f t="shared" si="0"/>
        <v>137.41496598639455</v>
      </c>
    </row>
    <row r="14" spans="1:6" ht="12.75" customHeight="1">
      <c r="A14" s="150">
        <v>1100049</v>
      </c>
      <c r="B14" s="142"/>
      <c r="C14" s="151" t="s">
        <v>226</v>
      </c>
      <c r="D14" s="152"/>
      <c r="E14" s="152">
        <v>242</v>
      </c>
      <c r="F14" s="149" t="e">
        <f t="shared" si="0"/>
        <v>#DIV/0!</v>
      </c>
    </row>
    <row r="15" spans="1:6" ht="16.5" customHeight="1">
      <c r="A15" s="150">
        <v>1100049</v>
      </c>
      <c r="B15" s="165" t="s">
        <v>218</v>
      </c>
      <c r="C15" s="151" t="s">
        <v>227</v>
      </c>
      <c r="D15" s="152"/>
      <c r="E15" s="152"/>
      <c r="F15" s="149" t="e">
        <f t="shared" si="0"/>
        <v>#DIV/0!</v>
      </c>
    </row>
    <row r="16" spans="1:6" ht="24.75" customHeight="1">
      <c r="A16" s="153">
        <v>1100056</v>
      </c>
      <c r="B16" s="154"/>
      <c r="C16" s="155" t="s">
        <v>228</v>
      </c>
      <c r="D16" s="152">
        <v>683</v>
      </c>
      <c r="E16" s="152">
        <v>546</v>
      </c>
      <c r="F16" s="149">
        <f t="shared" si="0"/>
        <v>79.94143484626647</v>
      </c>
    </row>
    <row r="17" spans="1:6" ht="14.25" customHeight="1">
      <c r="A17" s="153">
        <v>1000025</v>
      </c>
      <c r="B17" s="154"/>
      <c r="C17" s="155" t="s">
        <v>229</v>
      </c>
      <c r="D17" s="152">
        <v>4710</v>
      </c>
      <c r="E17" s="152">
        <v>3768</v>
      </c>
      <c r="F17" s="149">
        <f t="shared" si="0"/>
        <v>80</v>
      </c>
    </row>
    <row r="18" spans="1:6" ht="23.25" customHeight="1">
      <c r="A18" s="150">
        <v>2200128</v>
      </c>
      <c r="B18" s="142"/>
      <c r="C18" s="151" t="s">
        <v>230</v>
      </c>
      <c r="D18" s="152">
        <v>82</v>
      </c>
      <c r="E18" s="152">
        <v>66</v>
      </c>
      <c r="F18" s="149">
        <f t="shared" si="0"/>
        <v>80.48780487804878</v>
      </c>
    </row>
    <row r="19" spans="1:6" ht="12.75" customHeight="1">
      <c r="A19" s="166"/>
      <c r="B19" s="167"/>
      <c r="C19" s="147" t="s">
        <v>231</v>
      </c>
      <c r="D19" s="168">
        <f>+D20+D21+D22+D23+D24+D25+D26+D27+D28+D29+D30+D31</f>
        <v>20373</v>
      </c>
      <c r="E19" s="168">
        <f>+E20+E21+E22+E23+E24+E25+E26+E27+E28+E29+E30+E31</f>
        <v>16299</v>
      </c>
      <c r="F19" s="149">
        <f t="shared" si="0"/>
        <v>80.00294507436313</v>
      </c>
    </row>
    <row r="20" spans="1:6" ht="12.75" customHeight="1">
      <c r="A20" s="150">
        <v>1100064</v>
      </c>
      <c r="B20" s="142"/>
      <c r="C20" s="151" t="s">
        <v>232</v>
      </c>
      <c r="D20" s="152">
        <v>11962</v>
      </c>
      <c r="E20" s="152">
        <v>9570</v>
      </c>
      <c r="F20" s="149">
        <f t="shared" si="0"/>
        <v>80.003343922421</v>
      </c>
    </row>
    <row r="21" spans="1:6" ht="12.75" customHeight="1">
      <c r="A21" s="150">
        <v>1100064</v>
      </c>
      <c r="B21" s="142" t="s">
        <v>215</v>
      </c>
      <c r="C21" s="151" t="s">
        <v>233</v>
      </c>
      <c r="D21" s="152"/>
      <c r="E21" s="152"/>
      <c r="F21" s="149" t="e">
        <f t="shared" si="0"/>
        <v>#DIV/0!</v>
      </c>
    </row>
    <row r="22" spans="1:6" ht="12.75" customHeight="1">
      <c r="A22" s="150">
        <v>1100072</v>
      </c>
      <c r="B22" s="142"/>
      <c r="C22" s="151" t="s">
        <v>234</v>
      </c>
      <c r="D22" s="152">
        <v>4141</v>
      </c>
      <c r="E22" s="152">
        <v>3313</v>
      </c>
      <c r="F22" s="149">
        <f t="shared" si="0"/>
        <v>80.0048297512678</v>
      </c>
    </row>
    <row r="23" spans="1:6" ht="12.75" customHeight="1">
      <c r="A23" s="150">
        <v>1100072</v>
      </c>
      <c r="B23" s="142" t="s">
        <v>215</v>
      </c>
      <c r="C23" s="151" t="s">
        <v>235</v>
      </c>
      <c r="D23" s="152"/>
      <c r="E23" s="152"/>
      <c r="F23" s="149" t="e">
        <f t="shared" si="0"/>
        <v>#DIV/0!</v>
      </c>
    </row>
    <row r="24" spans="1:6" ht="12.75" customHeight="1">
      <c r="A24" s="150">
        <v>1100080</v>
      </c>
      <c r="B24" s="142"/>
      <c r="C24" s="151" t="s">
        <v>236</v>
      </c>
      <c r="D24" s="152"/>
      <c r="E24" s="152"/>
      <c r="F24" s="149" t="e">
        <f t="shared" si="0"/>
        <v>#DIV/0!</v>
      </c>
    </row>
    <row r="25" spans="1:6" ht="24.75" customHeight="1">
      <c r="A25" s="150">
        <v>1100081</v>
      </c>
      <c r="B25" s="142"/>
      <c r="C25" s="151" t="s">
        <v>237</v>
      </c>
      <c r="D25" s="152">
        <v>1</v>
      </c>
      <c r="E25" s="152">
        <v>1</v>
      </c>
      <c r="F25" s="149">
        <f t="shared" si="0"/>
        <v>100</v>
      </c>
    </row>
    <row r="26" spans="1:6" ht="24.75" customHeight="1">
      <c r="A26" s="150">
        <v>1200055</v>
      </c>
      <c r="B26" s="142"/>
      <c r="C26" s="151" t="s">
        <v>238</v>
      </c>
      <c r="D26" s="170">
        <v>1</v>
      </c>
      <c r="E26" s="170">
        <v>1</v>
      </c>
      <c r="F26" s="149">
        <f t="shared" si="0"/>
        <v>100</v>
      </c>
    </row>
    <row r="27" spans="1:6" ht="12.75" customHeight="1">
      <c r="A27" s="150">
        <v>1000017</v>
      </c>
      <c r="B27" s="142"/>
      <c r="C27" s="151" t="s">
        <v>239</v>
      </c>
      <c r="D27" s="152">
        <v>4148</v>
      </c>
      <c r="E27" s="152">
        <v>3318</v>
      </c>
      <c r="F27" s="149">
        <f t="shared" si="0"/>
        <v>79.99035679845709</v>
      </c>
    </row>
    <row r="28" spans="1:6" ht="12.75" customHeight="1">
      <c r="A28" s="150">
        <v>1200056</v>
      </c>
      <c r="B28" s="142"/>
      <c r="C28" s="151" t="s">
        <v>240</v>
      </c>
      <c r="D28" s="152">
        <v>120</v>
      </c>
      <c r="E28" s="152">
        <v>96</v>
      </c>
      <c r="F28" s="149">
        <f t="shared" si="0"/>
        <v>80</v>
      </c>
    </row>
    <row r="29" spans="1:6" ht="29.25" customHeight="1">
      <c r="A29" s="150" t="s">
        <v>241</v>
      </c>
      <c r="B29" s="142"/>
      <c r="C29" s="151" t="s">
        <v>242</v>
      </c>
      <c r="D29" s="171"/>
      <c r="E29" s="171"/>
      <c r="F29" s="149" t="e">
        <f t="shared" si="0"/>
        <v>#DIV/0!</v>
      </c>
    </row>
    <row r="30" spans="1:6" ht="12.75" customHeight="1">
      <c r="A30" s="150">
        <v>2200103</v>
      </c>
      <c r="B30" s="142"/>
      <c r="C30" s="151" t="s">
        <v>243</v>
      </c>
      <c r="D30" s="152"/>
      <c r="E30" s="152"/>
      <c r="F30" s="149" t="e">
        <f t="shared" si="0"/>
        <v>#DIV/0!</v>
      </c>
    </row>
    <row r="31" spans="1:6" ht="12.75" customHeight="1">
      <c r="A31" s="172" t="s">
        <v>244</v>
      </c>
      <c r="B31" s="142"/>
      <c r="C31" s="173" t="s">
        <v>245</v>
      </c>
      <c r="D31" s="152"/>
      <c r="E31" s="152"/>
      <c r="F31" s="149" t="e">
        <f t="shared" si="0"/>
        <v>#DIV/0!</v>
      </c>
    </row>
    <row r="32" spans="1:6" ht="12.75" customHeight="1">
      <c r="A32" s="174"/>
      <c r="B32" s="175"/>
      <c r="C32" s="176" t="s">
        <v>246</v>
      </c>
      <c r="D32" s="177">
        <f>+SUM(D33:D42)</f>
        <v>10659</v>
      </c>
      <c r="E32" s="177">
        <f>+SUM(E33:E42)</f>
        <v>8528</v>
      </c>
      <c r="F32" s="149">
        <f t="shared" si="0"/>
        <v>80.0075053945023</v>
      </c>
    </row>
    <row r="33" spans="1:6" ht="12.75" customHeight="1">
      <c r="A33" s="178" t="s">
        <v>247</v>
      </c>
      <c r="B33" s="142"/>
      <c r="C33" s="179" t="s">
        <v>248</v>
      </c>
      <c r="D33" s="152"/>
      <c r="E33" s="152"/>
      <c r="F33" s="149" t="e">
        <f t="shared" si="0"/>
        <v>#DIV/0!</v>
      </c>
    </row>
    <row r="34" spans="1:6" ht="12.75" customHeight="1">
      <c r="A34" s="150">
        <v>1000124</v>
      </c>
      <c r="B34" s="142"/>
      <c r="C34" s="151" t="s">
        <v>249</v>
      </c>
      <c r="D34" s="152"/>
      <c r="E34" s="152"/>
      <c r="F34" s="149" t="e">
        <f t="shared" si="0"/>
        <v>#DIV/0!</v>
      </c>
    </row>
    <row r="35" spans="1:6" ht="12.75" customHeight="1">
      <c r="A35" s="150" t="s">
        <v>250</v>
      </c>
      <c r="B35" s="142"/>
      <c r="C35" s="151" t="s">
        <v>251</v>
      </c>
      <c r="D35" s="180">
        <v>412</v>
      </c>
      <c r="E35" s="180">
        <v>330</v>
      </c>
      <c r="F35" s="149">
        <f t="shared" si="0"/>
        <v>80.09708737864078</v>
      </c>
    </row>
    <row r="36" spans="1:6" ht="12.75" customHeight="1">
      <c r="A36" s="150" t="s">
        <v>252</v>
      </c>
      <c r="B36" s="142"/>
      <c r="C36" s="151" t="s">
        <v>253</v>
      </c>
      <c r="D36" s="152">
        <v>39</v>
      </c>
      <c r="E36" s="152">
        <v>31</v>
      </c>
      <c r="F36" s="149">
        <f t="shared" si="0"/>
        <v>79.48717948717949</v>
      </c>
    </row>
    <row r="37" spans="1:6" ht="15" customHeight="1">
      <c r="A37" s="150" t="s">
        <v>254</v>
      </c>
      <c r="B37" s="142"/>
      <c r="C37" s="151" t="s">
        <v>255</v>
      </c>
      <c r="D37" s="152">
        <v>15</v>
      </c>
      <c r="E37" s="152">
        <v>12</v>
      </c>
      <c r="F37" s="149">
        <f t="shared" si="0"/>
        <v>80</v>
      </c>
    </row>
    <row r="38" spans="1:6" ht="12.75" customHeight="1">
      <c r="A38" s="181" t="s">
        <v>256</v>
      </c>
      <c r="B38" s="182"/>
      <c r="C38" s="183" t="s">
        <v>257</v>
      </c>
      <c r="D38" s="152">
        <v>9722</v>
      </c>
      <c r="E38" s="152">
        <v>7778</v>
      </c>
      <c r="F38" s="149">
        <f t="shared" si="0"/>
        <v>80.00411437975725</v>
      </c>
    </row>
    <row r="39" spans="1:6" ht="12.75" customHeight="1">
      <c r="A39" s="150" t="s">
        <v>258</v>
      </c>
      <c r="B39" s="142"/>
      <c r="C39" s="151" t="s">
        <v>259</v>
      </c>
      <c r="D39" s="152">
        <v>406</v>
      </c>
      <c r="E39" s="152">
        <v>325</v>
      </c>
      <c r="F39" s="149">
        <f t="shared" si="0"/>
        <v>80.04926108374384</v>
      </c>
    </row>
    <row r="40" spans="1:6" ht="12.75" customHeight="1">
      <c r="A40" s="150">
        <v>1000116</v>
      </c>
      <c r="B40" s="142"/>
      <c r="C40" s="151" t="s">
        <v>260</v>
      </c>
      <c r="D40" s="152">
        <v>54</v>
      </c>
      <c r="E40" s="152">
        <v>43</v>
      </c>
      <c r="F40" s="149">
        <f t="shared" si="0"/>
        <v>79.62962962962963</v>
      </c>
    </row>
    <row r="41" spans="1:6" ht="12.75" customHeight="1">
      <c r="A41" s="150">
        <v>1000181</v>
      </c>
      <c r="B41" s="142"/>
      <c r="C41" s="151" t="s">
        <v>261</v>
      </c>
      <c r="D41" s="152">
        <v>11</v>
      </c>
      <c r="E41" s="152">
        <v>9</v>
      </c>
      <c r="F41" s="149">
        <f t="shared" si="0"/>
        <v>81.81818181818181</v>
      </c>
    </row>
    <row r="42" spans="1:6" ht="12.75" customHeight="1">
      <c r="A42" s="150">
        <v>1200057</v>
      </c>
      <c r="B42" s="142"/>
      <c r="C42" s="151" t="s">
        <v>262</v>
      </c>
      <c r="D42" s="152"/>
      <c r="E42" s="152"/>
      <c r="F42" s="149" t="e">
        <f t="shared" si="0"/>
        <v>#DIV/0!</v>
      </c>
    </row>
    <row r="43" spans="1:6" ht="12.75" customHeight="1">
      <c r="A43" s="174"/>
      <c r="B43" s="175"/>
      <c r="C43" s="176" t="s">
        <v>263</v>
      </c>
      <c r="D43" s="177">
        <f>D44+D45</f>
        <v>304</v>
      </c>
      <c r="E43" s="177">
        <f>E44+E45</f>
        <v>244</v>
      </c>
      <c r="F43" s="149">
        <f t="shared" si="0"/>
        <v>80.26315789473684</v>
      </c>
    </row>
    <row r="44" spans="1:6" ht="12.75" customHeight="1">
      <c r="A44" s="150">
        <v>1000215</v>
      </c>
      <c r="B44" s="142"/>
      <c r="C44" s="151" t="s">
        <v>264</v>
      </c>
      <c r="D44" s="152">
        <v>301</v>
      </c>
      <c r="E44" s="152">
        <v>241</v>
      </c>
      <c r="F44" s="149">
        <f t="shared" si="0"/>
        <v>80.06644518272425</v>
      </c>
    </row>
    <row r="45" spans="1:6" ht="12.75" customHeight="1">
      <c r="A45" s="159">
        <v>1000207</v>
      </c>
      <c r="B45" s="160"/>
      <c r="C45" s="161" t="s">
        <v>265</v>
      </c>
      <c r="D45" s="159">
        <f>+D46+D47+D48+D49+D50</f>
        <v>3</v>
      </c>
      <c r="E45" s="159">
        <f>+E46+E47+E48+E49+E50</f>
        <v>3</v>
      </c>
      <c r="F45" s="184">
        <f t="shared" si="0"/>
        <v>100</v>
      </c>
    </row>
    <row r="46" spans="1:6" ht="12.75" customHeight="1">
      <c r="A46" s="156">
        <v>1000207</v>
      </c>
      <c r="B46" s="165" t="s">
        <v>218</v>
      </c>
      <c r="C46" s="158" t="s">
        <v>266</v>
      </c>
      <c r="D46" s="152">
        <v>0</v>
      </c>
      <c r="E46" s="152">
        <v>0</v>
      </c>
      <c r="F46" s="149" t="e">
        <f t="shared" si="0"/>
        <v>#DIV/0!</v>
      </c>
    </row>
    <row r="47" spans="1:6" ht="12.75" customHeight="1">
      <c r="A47" s="156">
        <v>1000207</v>
      </c>
      <c r="B47" s="165" t="s">
        <v>218</v>
      </c>
      <c r="C47" s="158" t="s">
        <v>267</v>
      </c>
      <c r="D47" s="152">
        <v>0</v>
      </c>
      <c r="E47" s="152">
        <v>0</v>
      </c>
      <c r="F47" s="149" t="e">
        <f t="shared" si="0"/>
        <v>#DIV/0!</v>
      </c>
    </row>
    <row r="48" spans="1:6" ht="25.5" customHeight="1">
      <c r="A48" s="156">
        <v>1000207</v>
      </c>
      <c r="B48" s="165" t="s">
        <v>218</v>
      </c>
      <c r="C48" s="158" t="s">
        <v>268</v>
      </c>
      <c r="D48" s="152">
        <v>0</v>
      </c>
      <c r="E48" s="152">
        <v>0</v>
      </c>
      <c r="F48" s="149" t="e">
        <f t="shared" si="0"/>
        <v>#DIV/0!</v>
      </c>
    </row>
    <row r="49" spans="1:6" ht="12.75">
      <c r="A49" s="150">
        <v>1000207</v>
      </c>
      <c r="B49" s="142" t="s">
        <v>269</v>
      </c>
      <c r="C49" s="151" t="s">
        <v>270</v>
      </c>
      <c r="D49" s="152">
        <v>2</v>
      </c>
      <c r="E49" s="152">
        <v>2</v>
      </c>
      <c r="F49" s="149">
        <f t="shared" si="0"/>
        <v>100</v>
      </c>
    </row>
    <row r="50" spans="1:6" ht="12.75">
      <c r="A50" s="150">
        <v>1000207</v>
      </c>
      <c r="B50" s="142" t="s">
        <v>271</v>
      </c>
      <c r="C50" s="151" t="s">
        <v>272</v>
      </c>
      <c r="D50" s="152">
        <v>1</v>
      </c>
      <c r="E50" s="152">
        <v>1</v>
      </c>
      <c r="F50" s="149">
        <f t="shared" si="0"/>
        <v>100</v>
      </c>
    </row>
    <row r="51" spans="1:5" ht="23.25" customHeight="1">
      <c r="A51" s="759" t="s">
        <v>273</v>
      </c>
      <c r="B51" s="759"/>
      <c r="C51" s="759"/>
      <c r="D51" s="759"/>
      <c r="E51" s="759"/>
    </row>
    <row r="55" spans="3:5" ht="12.75">
      <c r="C55" s="186" t="s">
        <v>274</v>
      </c>
      <c r="D55" s="187"/>
      <c r="E55" s="187"/>
    </row>
    <row r="56" spans="3:6" ht="12.75">
      <c r="C56" s="188" t="s">
        <v>275</v>
      </c>
      <c r="D56" s="189">
        <f>D4</f>
        <v>7887</v>
      </c>
      <c r="E56" s="189">
        <f>E4</f>
        <v>7583</v>
      </c>
      <c r="F56" s="149">
        <f>+E56*100/D56</f>
        <v>96.14555597819196</v>
      </c>
    </row>
    <row r="57" spans="3:6" ht="12.75">
      <c r="C57" s="188" t="s">
        <v>276</v>
      </c>
      <c r="D57" s="189">
        <f>+D19</f>
        <v>20373</v>
      </c>
      <c r="E57" s="189">
        <f>+E19</f>
        <v>16299</v>
      </c>
      <c r="F57" s="149">
        <f>+E57*100/D57</f>
        <v>80.00294507436313</v>
      </c>
    </row>
    <row r="58" spans="3:6" ht="12.75">
      <c r="C58" s="188" t="s">
        <v>246</v>
      </c>
      <c r="D58" s="189">
        <f>D32</f>
        <v>10659</v>
      </c>
      <c r="E58" s="189">
        <f>E32</f>
        <v>8528</v>
      </c>
      <c r="F58" s="149">
        <f>+E58*100/D58</f>
        <v>80.0075053945023</v>
      </c>
    </row>
    <row r="59" spans="3:6" ht="12.75">
      <c r="C59" s="190" t="s">
        <v>263</v>
      </c>
      <c r="D59" s="189">
        <f>+D43</f>
        <v>304</v>
      </c>
      <c r="E59" s="189">
        <f>+E43</f>
        <v>244</v>
      </c>
      <c r="F59" s="149">
        <f>+E59*100/D59</f>
        <v>80.26315789473684</v>
      </c>
    </row>
    <row r="60" spans="3:5" ht="12.75">
      <c r="C60" s="187"/>
      <c r="D60" s="187"/>
      <c r="E60" s="187"/>
    </row>
    <row r="61" spans="3:5" ht="12.75">
      <c r="C61" s="187"/>
      <c r="D61" s="187"/>
      <c r="E61" s="187"/>
    </row>
    <row r="62" spans="3:6" ht="12.75">
      <c r="C62" s="187"/>
      <c r="D62" s="191">
        <f>D56+D57+D58+D59</f>
        <v>39223</v>
      </c>
      <c r="E62" s="191">
        <f>E56+E57+E58+E59</f>
        <v>32654</v>
      </c>
      <c r="F62" s="149">
        <f>+E62*100/D62</f>
        <v>83.25217346964791</v>
      </c>
    </row>
    <row r="63" spans="3:6" ht="12.75">
      <c r="C63" s="187"/>
      <c r="D63" s="191"/>
      <c r="E63" s="191"/>
      <c r="F63" s="192"/>
    </row>
    <row r="64" spans="1:6" ht="12.75">
      <c r="A64" s="132">
        <v>1000033</v>
      </c>
      <c r="C64" s="185" t="s">
        <v>277</v>
      </c>
      <c r="D64" s="191">
        <v>1</v>
      </c>
      <c r="E64" s="191">
        <v>1</v>
      </c>
      <c r="F64" s="192"/>
    </row>
    <row r="65" spans="1:6" ht="12.75">
      <c r="A65" s="132">
        <v>1000272</v>
      </c>
      <c r="C65" s="185" t="s">
        <v>278</v>
      </c>
      <c r="D65" s="191">
        <v>2</v>
      </c>
      <c r="E65" s="191">
        <v>2</v>
      </c>
      <c r="F65" s="192"/>
    </row>
    <row r="66" spans="1:6" ht="12.75">
      <c r="A66" s="132">
        <v>1100031</v>
      </c>
      <c r="C66" s="185" t="s">
        <v>279</v>
      </c>
      <c r="D66" s="191">
        <v>14</v>
      </c>
      <c r="E66" s="191">
        <v>11</v>
      </c>
      <c r="F66" s="192"/>
    </row>
    <row r="67" spans="1:6" ht="12.75">
      <c r="A67" s="132">
        <v>1100049</v>
      </c>
      <c r="C67" s="185" t="s">
        <v>280</v>
      </c>
      <c r="D67" s="191">
        <v>0</v>
      </c>
      <c r="E67" s="191">
        <v>0</v>
      </c>
      <c r="F67" s="192"/>
    </row>
    <row r="68" spans="1:6" ht="12.75">
      <c r="A68" s="193" t="s">
        <v>281</v>
      </c>
      <c r="C68" s="185" t="s">
        <v>282</v>
      </c>
      <c r="D68" s="191">
        <v>3</v>
      </c>
      <c r="E68" s="191">
        <v>3</v>
      </c>
      <c r="F68" s="192"/>
    </row>
    <row r="69" spans="3:6" ht="12.75">
      <c r="C69" s="187"/>
      <c r="D69" s="191"/>
      <c r="E69" s="191"/>
      <c r="F69" s="192"/>
    </row>
    <row r="70" spans="3:6" ht="12.75">
      <c r="C70" s="187"/>
      <c r="D70" s="191"/>
      <c r="E70" s="191"/>
      <c r="F70" s="192"/>
    </row>
    <row r="72" spans="3:6" ht="12.75">
      <c r="C72" s="194" t="s">
        <v>283</v>
      </c>
      <c r="D72" s="194">
        <f>SUM(D63:D68)+6</f>
        <v>26</v>
      </c>
      <c r="E72" s="194">
        <f>SUM(E63:E68)</f>
        <v>17</v>
      </c>
      <c r="F72" s="194"/>
    </row>
    <row r="73" spans="3:6" ht="12.75">
      <c r="C73" s="194"/>
      <c r="D73" s="194"/>
      <c r="E73" s="194"/>
      <c r="F73" s="194"/>
    </row>
    <row r="74" spans="3:6" ht="12.75">
      <c r="C74" s="195" t="s">
        <v>284</v>
      </c>
      <c r="D74" s="195">
        <f>+D62+D72</f>
        <v>39249</v>
      </c>
      <c r="E74" s="195">
        <f>+E62+E72</f>
        <v>32671</v>
      </c>
      <c r="F74" s="196">
        <f>+E74*100/D74</f>
        <v>83.24033733343525</v>
      </c>
    </row>
  </sheetData>
  <sheetProtection selectLockedCells="1" selectUnlockedCells="1"/>
  <mergeCells count="1">
    <mergeCell ref="A51:E51"/>
  </mergeCells>
  <printOptions/>
  <pageMargins left="0.25" right="0.25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2022-01-26T07:51:20Z</cp:lastPrinted>
  <dcterms:created xsi:type="dcterms:W3CDTF">2021-01-13T07:07:15Z</dcterms:created>
  <dcterms:modified xsi:type="dcterms:W3CDTF">2022-10-18T11:34:53Z</dcterms:modified>
  <cp:category/>
  <cp:version/>
  <cp:contentType/>
  <cp:contentStatus/>
</cp:coreProperties>
</file>