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903" firstSheet="1" activeTab="9"/>
  </bookViews>
  <sheets>
    <sheet name="Pocetni" sheetId="1" r:id="rId1"/>
    <sheet name="PR1-PN PZZ" sheetId="2" r:id="rId2"/>
    <sheet name="PR2-PN SZZ" sheetId="3" r:id="rId3"/>
    <sheet name="PR3-PN DSG" sheetId="4" r:id="rId4"/>
    <sheet name="PR4-EnergentiMOT" sheetId="5" r:id="rId5"/>
    <sheet name="PR5-LekSM" sheetId="6" r:id="rId6"/>
    <sheet name="PR6-SM" sheetId="7" r:id="rId7"/>
    <sheet name="G1-Primarna ZZ" sheetId="8" r:id="rId8"/>
    <sheet name="PO1-OR PZZ" sheetId="9" r:id="rId9"/>
    <sheet name="G2-Primarna ZZ VU" sheetId="10" r:id="rId10"/>
    <sheet name="G3-Sekundarna ZZ" sheetId="11" r:id="rId11"/>
    <sheet name="G4-Sekundarna ZZ DSG" sheetId="12" r:id="rId12"/>
    <sheet name="PO2-OR SZZ" sheetId="13" r:id="rId13"/>
    <sheet name="PO3-LekMS VU DP" sheetId="14" r:id="rId14"/>
    <sheet name="G5-Sekundarna ZZ VU" sheetId="15" r:id="rId15"/>
    <sheet name="G9-Stomatologija" sheetId="16" r:id="rId16"/>
    <sheet name="PO5-Obaveze" sheetId="17" r:id="rId17"/>
    <sheet name="G6-RH" sheetId="18" r:id="rId18"/>
    <sheet name="G7-ZJZ" sheetId="19" r:id="rId19"/>
    <sheet name="G8-Apoteke" sheetId="20" r:id="rId20"/>
    <sheet name="G10-Transfuzije" sheetId="21" r:id="rId21"/>
  </sheets>
  <definedNames>
    <definedName name="Datum">'Pocetni'!$C$7</definedName>
    <definedName name="Filijala" localSheetId="20">'Pocetni'!$A$29</definedName>
    <definedName name="Filijala" localSheetId="7">'Pocetni'!$A$29</definedName>
    <definedName name="Filijala" localSheetId="9">'Pocetni'!$D$29</definedName>
    <definedName name="Filijala" localSheetId="10">'Pocetni'!$A$29</definedName>
    <definedName name="Filijala" localSheetId="11">'Pocetni'!$A$29</definedName>
    <definedName name="Filijala" localSheetId="14">'Pocetni'!$A$29</definedName>
    <definedName name="Filijala" localSheetId="17">'Pocetni'!$A$29</definedName>
    <definedName name="Filijala" localSheetId="18">'Pocetni'!$A$29</definedName>
    <definedName name="Filijala" localSheetId="19">'Pocetni'!$A$29</definedName>
    <definedName name="Filijala" localSheetId="15">'Pocetni'!$A$29</definedName>
    <definedName name="Filijala" localSheetId="8">'Pocetni'!$A$29</definedName>
    <definedName name="Filijala" localSheetId="12">'Pocetni'!$A$29</definedName>
    <definedName name="Filijala" localSheetId="13">'Pocetni'!$A$29</definedName>
    <definedName name="Filijala" localSheetId="16">'Pocetni'!$A$29</definedName>
    <definedName name="Filijala" localSheetId="1">'Pocetni'!$A$29</definedName>
    <definedName name="Filijala" localSheetId="2">'Pocetni'!$A$29</definedName>
    <definedName name="Filijala" localSheetId="3">'Pocetni'!$A$29</definedName>
    <definedName name="Filijala" localSheetId="4">'Pocetni'!$A$29</definedName>
    <definedName name="Filijala" localSheetId="5">'Pocetni'!$A$29</definedName>
    <definedName name="Filijala" localSheetId="6">'Pocetni'!$A$29</definedName>
    <definedName name="Filijala">'Pocetni'!$A$29</definedName>
    <definedName name="_xlnm.Print_Area" localSheetId="20">'G10-Transfuzije'!$A$1:$N$23</definedName>
    <definedName name="_xlnm.Print_Area" localSheetId="7">'G1-Primarna ZZ'!$A$1:$O$35</definedName>
    <definedName name="_xlnm.Print_Area" localSheetId="10">'G3-Sekundarna ZZ'!$A$1:$P$52</definedName>
    <definedName name="_xlnm.Print_Area" localSheetId="11">'G4-Sekundarna ZZ DSG'!$A$1:$V$53</definedName>
    <definedName name="_xlnm.Print_Area" localSheetId="14">'G5-Sekundarna ZZ VU'!$A$1:$K$35</definedName>
    <definedName name="_xlnm.Print_Area" localSheetId="17">'G6-RH'!$A$1:$N$23</definedName>
    <definedName name="_xlnm.Print_Area" localSheetId="18">'G7-ZJZ'!$A$1:$N$25</definedName>
    <definedName name="_xlnm.Print_Area" localSheetId="8">'PO1-OR PZZ'!$A$1:$K$31</definedName>
    <definedName name="_xlnm.Print_Area" localSheetId="13">'PO3-LekMS VU DP'!$A$1:$AC$75</definedName>
    <definedName name="_xlnm.Print_Area" localSheetId="16">'PO5-Obaveze'!$A$1:$H$46</definedName>
    <definedName name="_xlnm.Print_Area" localSheetId="0">'Pocetni'!$A$1:$E$26</definedName>
    <definedName name="_xlnm.Print_Area" localSheetId="1">'PR1-PN PZZ'!$A$1:$H$26</definedName>
    <definedName name="_xlnm.Print_Area" localSheetId="2">'PR2-PN SZZ'!$A$1:$G$28</definedName>
    <definedName name="_xlnm.Print_Area" localSheetId="3">'PR3-PN DSG'!$A$1:$I$28</definedName>
    <definedName name="_xlnm.Print_Area" localSheetId="4">'PR4-EnergentiMOT'!$A$1:$K$31</definedName>
    <definedName name="_xlnm.Print_Area" localSheetId="5">'PR5-LekSM'!$A$1:$K$28</definedName>
    <definedName name="_xlnm.Print_Area" localSheetId="6">'PR6-SM'!$A$1:$K$32</definedName>
    <definedName name="SifraFilijale">'Pocetni'!$B$29</definedName>
    <definedName name="SifraZU">'Pocetni'!$E$29</definedName>
    <definedName name="ZU" localSheetId="20">'Pocetni'!$D$29</definedName>
    <definedName name="ZU" localSheetId="7">'Pocetni'!$D$29</definedName>
    <definedName name="ZU" localSheetId="9">'Pocetni'!$D$29</definedName>
    <definedName name="ZU" localSheetId="10">'Pocetni'!$D$29</definedName>
    <definedName name="ZU" localSheetId="11">'Pocetni'!$D$29</definedName>
    <definedName name="ZU" localSheetId="14">'Pocetni'!$D$29</definedName>
    <definedName name="ZU" localSheetId="17">'Pocetni'!$D$29</definedName>
    <definedName name="ZU" localSheetId="18">'Pocetni'!$D$29</definedName>
    <definedName name="ZU" localSheetId="19">'Pocetni'!$D$29</definedName>
    <definedName name="ZU" localSheetId="15">'Pocetni'!$D$29</definedName>
    <definedName name="ZU" localSheetId="8">'Pocetni'!$D$29</definedName>
    <definedName name="ZU" localSheetId="12">'Pocetni'!$D$29</definedName>
    <definedName name="ZU" localSheetId="13">'Pocetni'!$D$29</definedName>
    <definedName name="ZU" localSheetId="16">'Pocetni'!$D$29</definedName>
    <definedName name="ZU" localSheetId="1">'Pocetni'!$D$29</definedName>
    <definedName name="ZU" localSheetId="2">'Pocetni'!$D$29</definedName>
    <definedName name="ZU" localSheetId="3">'Pocetni'!$D$29</definedName>
    <definedName name="ZU" localSheetId="4">'Pocetni'!$D$29</definedName>
    <definedName name="ZU" localSheetId="5">'Pocetni'!$D$29</definedName>
    <definedName name="ZU" localSheetId="6">'Pocetni'!$D$29</definedName>
    <definedName name="ZU">'Pocetni'!$D$29</definedName>
    <definedName name="ZUuSast">'Pocetni'!$E$18</definedName>
  </definedNames>
  <calcPr fullCalcOnLoad="1"/>
</workbook>
</file>

<file path=xl/sharedStrings.xml><?xml version="1.0" encoding="utf-8"?>
<sst xmlns="http://schemas.openxmlformats.org/spreadsheetml/2006/main" count="1763" uniqueCount="843">
  <si>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</si>
  <si>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</si>
  <si>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</si>
  <si>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</si>
  <si>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</si>
  <si>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00201004 ЗЈЗ СУБОТИЦА</t>
  </si>
  <si>
    <t>04 ПАНЧЕВО</t>
  </si>
  <si>
    <t>00201005 АП СУБОТИЦА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</si>
  <si>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</si>
  <si>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</si>
  <si>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</si>
  <si>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</si>
  <si>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</si>
  <si>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</si>
  <si>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</si>
  <si>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</si>
  <si>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</si>
  <si>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</si>
  <si>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</si>
  <si>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</si>
  <si>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</si>
  <si>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00202007 СП Б МЕЛЕНЦИ</t>
  </si>
  <si>
    <t>13 ЈАГОДИНА</t>
  </si>
  <si>
    <t>00202008 СП Б ЗРЕЊАНИН</t>
  </si>
  <si>
    <t>14 БОР</t>
  </si>
  <si>
    <t>00202009 ЗЈЗ ЗРЕЊАНИН</t>
  </si>
  <si>
    <t>15 ЗАЈЕЧАР</t>
  </si>
  <si>
    <t>00202010 АП ЗРЕЊАНИН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</si>
  <si>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</si>
  <si>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</si>
  <si>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</si>
  <si>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</si>
  <si>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</si>
  <si>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</si>
  <si>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</si>
  <si>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</si>
  <si>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</si>
  <si>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</si>
  <si>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</si>
  <si>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</si>
  <si>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</si>
  <si>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</si>
  <si>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00203008 РХ КАЊИЖА</t>
  </si>
  <si>
    <t>24 ВРАЊЕ</t>
  </si>
  <si>
    <t>00203009 ЗЈЗ КИКИНДА</t>
  </si>
  <si>
    <t>25 ГРАЧАНИЦА</t>
  </si>
  <si>
    <t>00203010 АП КИКИНДА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</si>
  <si>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</si>
  <si>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</si>
  <si>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</si>
  <si>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</si>
  <si>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</si>
  <si>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</si>
  <si>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</si>
  <si>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</si>
  <si>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</si>
  <si>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</si>
  <si>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</si>
  <si>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</si>
  <si>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</si>
  <si>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</si>
  <si>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</si>
  <si>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</si>
  <si>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</si>
  <si>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</si>
  <si>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</si>
  <si>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</si>
  <si>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</si>
  <si>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</si>
  <si>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</si>
  <si>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</si>
  <si>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</si>
  <si>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</si>
  <si>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</si>
  <si>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</si>
  <si>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</si>
  <si>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</si>
  <si>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</si>
  <si>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</si>
  <si>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</si>
  <si>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</si>
  <si>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</si>
  <si>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</si>
  <si>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</si>
  <si>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</si>
  <si>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</si>
  <si>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</si>
  <si>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</si>
  <si>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</si>
  <si>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</si>
  <si>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</si>
  <si>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</si>
  <si>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</si>
  <si>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</si>
  <si>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</si>
  <si>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</si>
  <si>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</si>
  <si>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</si>
  <si>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</si>
  <si>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</si>
  <si>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</si>
  <si>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</si>
  <si>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00207011 ДЗ ИРИГ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</si>
  <si>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</si>
  <si>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</si>
  <si>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</si>
  <si>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</si>
  <si>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</si>
  <si>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</si>
  <si>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</si>
  <si>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</si>
  <si>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</si>
  <si>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</si>
  <si>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</si>
  <si>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</si>
  <si>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</si>
  <si>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00209003 АП ВАЉЕВО</t>
  </si>
  <si>
    <t>00209004 ДЗ ЛАЈКОВАЦ</t>
  </si>
  <si>
    <t>00209005 ЗЈЗ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</si>
  <si>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</si>
  <si>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</si>
  <si>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</si>
  <si>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</si>
  <si>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</si>
  <si>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</si>
  <si>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</si>
  <si>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</si>
  <si>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</si>
  <si>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</si>
  <si>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</si>
  <si>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</si>
  <si>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</si>
  <si>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</si>
  <si>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</si>
  <si>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</si>
  <si>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</si>
  <si>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</si>
  <si>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</si>
  <si>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</si>
  <si>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</si>
  <si>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</si>
  <si>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</si>
  <si>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</si>
  <si>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</si>
  <si>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</si>
  <si>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</si>
  <si>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</si>
  <si>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</si>
  <si>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</si>
  <si>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</si>
  <si>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</si>
  <si>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</si>
  <si>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</si>
  <si>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</si>
  <si>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</si>
  <si>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</si>
  <si>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</si>
  <si>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</si>
  <si>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</si>
  <si>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</si>
  <si>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</si>
  <si>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</si>
  <si>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</si>
  <si>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</si>
  <si>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</si>
  <si>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</si>
  <si>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</si>
  <si>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</si>
  <si>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</si>
  <si>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</si>
  <si>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</si>
  <si>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</si>
  <si>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</si>
  <si>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</si>
  <si>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</si>
  <si>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</si>
  <si>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00217003 РХ ИВАЊИЦА</t>
  </si>
  <si>
    <t>00217004 ЗЈЗ ЧАЧАК</t>
  </si>
  <si>
    <t>00217005 АП ЧАЧАК</t>
  </si>
  <si>
    <t>00217006 АП Г  МИЛАНОВАЦ</t>
  </si>
  <si>
    <t>18</t>
  </si>
  <si>
    <t>00218001 ДЗ РАШКА</t>
  </si>
  <si>
    <t>00218004 ЗЈЗ КРАЉЕВО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</si>
  <si>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</si>
  <si>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</si>
  <si>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</si>
  <si>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</si>
  <si>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</si>
  <si>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</si>
  <si>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</si>
  <si>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</si>
  <si>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</si>
  <si>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</si>
  <si>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</si>
  <si>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</si>
  <si>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</si>
  <si>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</si>
  <si>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</si>
  <si>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</si>
  <si>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</si>
  <si>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</si>
  <si>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</si>
  <si>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</si>
  <si>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</si>
  <si>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</si>
  <si>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</si>
  <si>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</si>
  <si>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</si>
  <si>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</si>
  <si>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</si>
  <si>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</si>
  <si>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</si>
  <si>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</si>
  <si>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</si>
  <si>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</si>
  <si>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</si>
  <si>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</si>
  <si>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</si>
  <si>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</si>
  <si>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</si>
  <si>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</si>
  <si>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</si>
  <si>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</si>
  <si>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</si>
  <si>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</si>
  <si>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</si>
  <si>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</si>
  <si>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</si>
  <si>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</si>
  <si>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</si>
  <si>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</si>
  <si>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</si>
  <si>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</si>
  <si>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</si>
  <si>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</si>
  <si>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</si>
  <si>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</si>
  <si>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</si>
  <si>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</si>
  <si>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</si>
  <si>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</si>
  <si>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</si>
  <si>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</si>
  <si>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</si>
  <si>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</si>
  <si>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</si>
  <si>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</si>
  <si>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</si>
  <si>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</si>
  <si>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</si>
  <si>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</si>
  <si>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</si>
  <si>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</si>
  <si>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</si>
  <si>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</si>
  <si>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</si>
  <si>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</si>
  <si>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</si>
  <si>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</si>
  <si>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</si>
  <si>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</si>
  <si>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</si>
  <si>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</si>
  <si>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</si>
  <si>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</si>
  <si>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</si>
  <si>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</si>
  <si>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</si>
  <si>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</si>
  <si>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</si>
  <si>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</si>
  <si>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</si>
  <si>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</si>
  <si>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</si>
  <si>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</si>
  <si>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</si>
  <si>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</si>
  <si>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</si>
  <si>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</si>
  <si>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</si>
  <si>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</si>
  <si>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</si>
  <si>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</si>
  <si>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</si>
  <si>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</si>
  <si>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</si>
  <si>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</si>
  <si>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</si>
  <si>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</si>
  <si>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</si>
  <si>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</si>
  <si>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</si>
  <si>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</si>
  <si>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</si>
  <si>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</si>
  <si>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</si>
  <si>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</si>
  <si>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</si>
  <si>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</si>
  <si>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</si>
  <si>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</si>
  <si>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</si>
  <si>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</si>
  <si>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</si>
  <si>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</si>
  <si>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</si>
  <si>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</si>
  <si>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</si>
  <si>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</si>
  <si>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</si>
  <si>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</si>
  <si>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</si>
  <si>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</si>
  <si>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</si>
  <si>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</si>
  <si>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</si>
  <si>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</si>
  <si>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</si>
  <si>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</si>
  <si>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</si>
  <si>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</si>
  <si>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</si>
  <si>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</si>
  <si>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</si>
  <si>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</si>
  <si>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</si>
  <si>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</si>
  <si>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</si>
  <si>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</si>
  <si>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</si>
  <si>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</si>
  <si>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</si>
  <si>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</si>
  <si>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00230055 ВМА БЕОГРАД</t>
  </si>
  <si>
    <t>00312001 ЗЗЗ РАДНИКА ЗАСТАВЕ КРАГУЈЕВАЦ</t>
  </si>
  <si>
    <t>ОСИГУРАЊЕ - БЕОГРАД</t>
  </si>
  <si>
    <t>ОБРАЗАЦ:</t>
  </si>
  <si>
    <t>(у динарима)</t>
  </si>
  <si>
    <t>Р.бр.</t>
  </si>
  <si>
    <t>НАМЕНЕ</t>
  </si>
  <si>
    <t>Дуг по обрачуну</t>
  </si>
  <si>
    <t>Аванс по обрачуну</t>
  </si>
  <si>
    <t>Укупно умањење</t>
  </si>
  <si>
    <t>ЛЕКОВИ У ЗУ</t>
  </si>
  <si>
    <t>I</t>
  </si>
  <si>
    <t xml:space="preserve">    Директор здравствене установе</t>
  </si>
  <si>
    <t>Директор Филијале</t>
  </si>
  <si>
    <t>_________________________________________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</si>
  <si>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</si>
  <si>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</si>
  <si>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</si>
  <si>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СТЕНТОВИ</t>
  </si>
  <si>
    <t>ГРАФТОВИ</t>
  </si>
  <si>
    <t>_________________________</t>
  </si>
  <si>
    <t>00202011 ДЗ ЗРЕЊАНИН</t>
  </si>
  <si>
    <t>00202012 ОБ ЗРЕЊАНИН</t>
  </si>
  <si>
    <t xml:space="preserve">САНИТЕТСКИ И МЕДИЦИНСКИ МАТЕРИЈАЛ </t>
  </si>
  <si>
    <t>Јована Мариновића 2</t>
  </si>
  <si>
    <t>2</t>
  </si>
  <si>
    <t>3</t>
  </si>
  <si>
    <t>4</t>
  </si>
  <si>
    <t>5</t>
  </si>
  <si>
    <t>6</t>
  </si>
  <si>
    <t>7</t>
  </si>
  <si>
    <t>8</t>
  </si>
  <si>
    <t>00206026 ДЗ ВРБАС</t>
  </si>
  <si>
    <t>00206027 ОБ ВРБАС</t>
  </si>
  <si>
    <t>00206028 АП ВРБАС</t>
  </si>
  <si>
    <t>00207012 ДЗ С МИТРОВИЦА</t>
  </si>
  <si>
    <t>00207013 ОБ С МИТРОВИЦА</t>
  </si>
  <si>
    <t xml:space="preserve">Укупно пренета средства 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</si>
  <si>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</si>
  <si>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</si>
  <si>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</si>
  <si>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</si>
  <si>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</si>
  <si>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</si>
  <si>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</si>
  <si>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</si>
  <si>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</si>
  <si>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00207010 АП С  МИТРОВИЦА</t>
  </si>
  <si>
    <t>00230057 МЕДИЦИНА РАДА СРБИЈЕ</t>
  </si>
  <si>
    <t>00217007 ДЗ Г МИЛАНОВАЦ</t>
  </si>
  <si>
    <t>00217008 ОБ Г МИЛАНОВАЦ</t>
  </si>
  <si>
    <t>9</t>
  </si>
  <si>
    <t>00204017 ДЗ ПАНЧЕВО</t>
  </si>
  <si>
    <t>00204018 ОБ ПАНЧЕВО</t>
  </si>
  <si>
    <t>00205009 СПБ ЈУНАКОВИЋ АПАТИН</t>
  </si>
  <si>
    <t>ПЛАТЕ</t>
  </si>
  <si>
    <t>ПРЕВОЗ</t>
  </si>
  <si>
    <t>ЕНЕРГЕНТИ</t>
  </si>
  <si>
    <t>1.1</t>
  </si>
  <si>
    <t>1.2</t>
  </si>
  <si>
    <t>1.3</t>
  </si>
  <si>
    <t>1.4</t>
  </si>
  <si>
    <t>ИСХРАНА БОЛЕСНИКА</t>
  </si>
  <si>
    <t>1.5</t>
  </si>
  <si>
    <t>НАКНАДА ЗА РАД И ОСТАЛЕ ТРОШКОВЕ (1.1 - 1.5)</t>
  </si>
  <si>
    <t>НАКНАДА ЗА РАД И ОСТАЛЕ ТРОШКОВЕ
 (1.1 - 1.4)</t>
  </si>
  <si>
    <t>5=3+4</t>
  </si>
  <si>
    <t>6=2-5</t>
  </si>
  <si>
    <t>СВЕГА УГОВОРЕНА НАКНАДА (1-3)</t>
  </si>
  <si>
    <t>СУДСКА МЕДИЦИНА</t>
  </si>
  <si>
    <t>00203011 ДЗ КИКИНДА</t>
  </si>
  <si>
    <t>00203013 ДЗ СЕНТА</t>
  </si>
  <si>
    <t>00203014 ОБ СЕНТА</t>
  </si>
  <si>
    <t>00203015 АП СЕНТА</t>
  </si>
  <si>
    <t>00221007 ДЗ ПРОКУПЉЕ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</si>
  <si>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</si>
  <si>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</si>
  <si>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</si>
  <si>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</si>
  <si>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</si>
  <si>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</si>
  <si>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</si>
  <si>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ЛЕКОВИ ЗА ХЕМОФИЛИЈУ</t>
  </si>
  <si>
    <t>00203012 OБ КИКИНДА</t>
  </si>
  <si>
    <t>00222007 ДЗ ПИРОТ</t>
  </si>
  <si>
    <t>00222008 ОБ ПИРОТ</t>
  </si>
  <si>
    <t>00211011 ДЗ ПОЖАРЕВАЦ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</si>
  <si>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</si>
  <si>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</si>
  <si>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</si>
  <si>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</si>
  <si>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</si>
  <si>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РЕПУБЛИЧКИ ФОНД ЗА ЗДРАВСТВЕНО</t>
  </si>
  <si>
    <t>00211012 OБ ПОЖАРЕВАЦ</t>
  </si>
  <si>
    <t>00218012 ДЗ НОВИ ПАЗАР</t>
  </si>
  <si>
    <t>00221008 ОБ ПРОКУПЉЕ</t>
  </si>
  <si>
    <t>33</t>
  </si>
  <si>
    <t>33 НОВИ ПАЗАР</t>
  </si>
  <si>
    <t>00206029 ВМЦ НОВИ САД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</si>
  <si>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</si>
  <si>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</si>
  <si>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</si>
  <si>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</si>
  <si>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</si>
  <si>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00220024 ВОЈНА БОЛНИЦА НИШ</t>
  </si>
  <si>
    <t>1</t>
  </si>
  <si>
    <t>ОСТАЛЕ НАМЕНЕ ВАН УГОВОРА</t>
  </si>
  <si>
    <t xml:space="preserve">                   </t>
  </si>
  <si>
    <t xml:space="preserve">Аванс по обрачуну  </t>
  </si>
  <si>
    <t>ЛЕКОВИ НА РЕЦЕПТ</t>
  </si>
  <si>
    <t>ПОМАГАЛА У АПОТЕКАМА</t>
  </si>
  <si>
    <t>СВЕГА ЛЕКОВИ И ПОМАГАЛА (1+2)</t>
  </si>
  <si>
    <t>_____________________________</t>
  </si>
  <si>
    <t xml:space="preserve">Дуг по обрачуну </t>
  </si>
  <si>
    <t>АМБУЛАНТНО-ПОЛИКЛИНИЧКЕ УСЛУГЕ</t>
  </si>
  <si>
    <t xml:space="preserve">Дуг по обрачуну  </t>
  </si>
  <si>
    <t xml:space="preserve">Аванс по обрачуну </t>
  </si>
  <si>
    <t>14=13-12</t>
  </si>
  <si>
    <t>15=12-13</t>
  </si>
  <si>
    <t>СОЦИЈАЛНА МЕДИЦИНА</t>
  </si>
  <si>
    <t>ЕПИДЕМИОЛОГИЈА</t>
  </si>
  <si>
    <t>ТРОШКОВИ УПРАВЉАЊА МЕДИЦИНСКИМ ОТПАДОМ</t>
  </si>
  <si>
    <t>СВЕГА УГОВОРЕНА НАКНАДА (1-2)</t>
  </si>
  <si>
    <t>Директор здравствене установе</t>
  </si>
  <si>
    <t>СВЕГА УГОВОРЕНА НАКНАДА (1+2+3+4+5)</t>
  </si>
  <si>
    <t>МИКРОБИОЛОГИЈА, ПАРАЗИТОЛОГИЈА И ВИРУСОЛОГИЈА (ПО ИНТЕРНОМ УПУТУ ЗДРАВСТВЕНЕ УСТАНОВЕ)</t>
  </si>
  <si>
    <t>МИКРОБИОЛОГИЈА, ПАРАЗИТОЛОГИЈА И ВИРУСОЛОГИЈА (ПО УПУТУ ИЗАБРАНОГ ЛЕКАРА)</t>
  </si>
  <si>
    <t>00209011 ОБ ВАЉЕВО</t>
  </si>
  <si>
    <t>00219012 ОБ КРУШЕВАЦ</t>
  </si>
  <si>
    <t>ЦИТОСТАТИЦИ СА ЛИСТЕ ЛЕКОВА</t>
  </si>
  <si>
    <t>ЛЕКОВИ СА Ц ЛИСТЕ ПО ТЕНДЕРУ РФЗО</t>
  </si>
  <si>
    <t>КРВ И ЛАБИЛНИ ПРОДУКТИ ОД КРВИ</t>
  </si>
  <si>
    <t>ДИЈАЛИЗНИ МАТЕРИЈАЛ И ЛЕКОВИ ЗА ДИЈАЛИЗУ (ОСИМ ЕПОЕТИНА)</t>
  </si>
  <si>
    <t>ПЕЈСМЕЈКЕРИ И  ЕЛЕКТРОДЕ</t>
  </si>
  <si>
    <t>1.4.1</t>
  </si>
  <si>
    <t>1.4.2</t>
  </si>
  <si>
    <t>1.4.3</t>
  </si>
  <si>
    <t>1.4.4</t>
  </si>
  <si>
    <t>ФИНАНСИРАЊЕ ИНВАЛИДА</t>
  </si>
  <si>
    <t>ЈУБИЛАРНЕ НАГРАДЕ</t>
  </si>
  <si>
    <t>ОТПРЕМНИНЕ</t>
  </si>
  <si>
    <t>1.5.1</t>
  </si>
  <si>
    <t>1.5.2</t>
  </si>
  <si>
    <t>1.5.3</t>
  </si>
  <si>
    <t>1.5.4</t>
  </si>
  <si>
    <t>2.1</t>
  </si>
  <si>
    <t>2.2</t>
  </si>
  <si>
    <t>2.3</t>
  </si>
  <si>
    <t>2.4</t>
  </si>
  <si>
    <t>ДИРЕКТНИ И ИНДИРЕКТНИ ТРОШКОВИ</t>
  </si>
  <si>
    <t>СТАЦИОНАРНА РЕХАБИЛИТАЦИЈА</t>
  </si>
  <si>
    <t>САНИТЕТСКИ И МЕДИЦИНСКИ МАТЕРИЈАЛ</t>
  </si>
  <si>
    <t>ОСТАЛИ УГРАДНИ МАТЕРИЈАЛ (интраокуларна сочива, кохлеарни импланти и остало)</t>
  </si>
  <si>
    <t>00211013 ДЗ ПЕТРОВАЦ НА МЛАВИ</t>
  </si>
  <si>
    <t>00211014 ОБ ПЕТРОВАЦ НА МЛАВИ</t>
  </si>
  <si>
    <t>00219013 ДЗ КРУШЕВАЦ</t>
  </si>
  <si>
    <t>00220025 ДЗ АЛЕКСИНАЦ</t>
  </si>
  <si>
    <t>00220026 ОБ АЛЕКСИНАЦ</t>
  </si>
  <si>
    <t>Расходи и издаци на терет буџета</t>
  </si>
  <si>
    <t>Републике</t>
  </si>
  <si>
    <t>Аутономне покрајине</t>
  </si>
  <si>
    <t>Општине града</t>
  </si>
  <si>
    <t>ООСО</t>
  </si>
  <si>
    <t>Из донација</t>
  </si>
  <si>
    <t>Из осталих извора</t>
  </si>
  <si>
    <t>8=2+3+4+5+6+7</t>
  </si>
  <si>
    <t>УКУПНО (1-2)</t>
  </si>
  <si>
    <t>УКУПНО (1-3)</t>
  </si>
  <si>
    <t xml:space="preserve">Укупно            </t>
  </si>
  <si>
    <t>МАТЕРИЈАЛНИ И ОСТАЛИ ТРОШКОВИ</t>
  </si>
  <si>
    <t>00406007 ОШ МИЛАН ПЕТРОВИЋ НОВИ САД</t>
  </si>
  <si>
    <t>00330006 ЗЗЗ РАДНИКА ЖТП БЕОГРАД</t>
  </si>
  <si>
    <t>00230046 СТОМАТОЛОШКИ ФАКУЛТЕТ БГД</t>
  </si>
  <si>
    <t>00224013 ДЗ ТРГОВИШТЕ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</si>
  <si>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</si>
  <si>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</si>
  <si>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</si>
  <si>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</si>
  <si>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</si>
  <si>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 xml:space="preserve">СТОМАТОЛОШКЕ УСЛУГЕ </t>
  </si>
  <si>
    <t>НАКНАДА ЗА РАД И ОСТАЛЕ ТРОШКОВЕ
 (1.1 - 1.3)</t>
  </si>
  <si>
    <t>00214008 ДЗ БОР</t>
  </si>
  <si>
    <t>00214009 ОБ БОР</t>
  </si>
  <si>
    <t>00230054 ИНСТИТУТ ТОРЛАК</t>
  </si>
  <si>
    <t>1.4.5</t>
  </si>
  <si>
    <t>1.5.5</t>
  </si>
  <si>
    <t>2.5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</si>
  <si>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</si>
  <si>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11=9+10</t>
  </si>
  <si>
    <t>13=12-11</t>
  </si>
  <si>
    <t>14=11-12</t>
  </si>
  <si>
    <t>00217012 ОБ ЧАЧАК</t>
  </si>
  <si>
    <t>ЛЕКОВИ ОКТРЕОТИД И ЛАНРЕОТИД</t>
  </si>
  <si>
    <t>00218016 ЗЈЗ НОВИ ПАЗАР</t>
  </si>
  <si>
    <t>ЛЕКОВИ</t>
  </si>
  <si>
    <t>САНИТЕТСКИ И МЕДИЦИНСКИ ПОТРОШНИ МАТЕРИЈАЛ</t>
  </si>
  <si>
    <t>Утрошци из материјалног књиговодства/
обрачунски расход умањен за партиципацију</t>
  </si>
  <si>
    <t xml:space="preserve">ОБРАЧУНСКИ РАСХОДИ ПО ИЗВОРИМА ФИНАНСИРАЊA ЗА ЗДРАВСТВЕНЕ УСТАНОВЕ СЕКУНДАРНЕ И ТЕРЦИЈАРНЕ ЗЗ </t>
  </si>
  <si>
    <t>ТРОШКОВИ ПОГРЕБНИХ УСЛУГА</t>
  </si>
  <si>
    <t>ЛЕКОВИ ЗА ЛЕЧЕЊЕ ХЕРЕДИТАРНОГ АНГИОДЕМА</t>
  </si>
  <si>
    <t xml:space="preserve">ТРОШКОВИ НАБАВКЕ РАДИОФАРМАКА ЗА ПЕТ </t>
  </si>
  <si>
    <t xml:space="preserve">ТРАНСПЛАНТАЦИЈА БУБРЕГА </t>
  </si>
  <si>
    <t xml:space="preserve">ТРАНСПЛАНТАЦИЈА ЈЕТРЕ </t>
  </si>
  <si>
    <t xml:space="preserve">ТРАНСПЛАНТАЦИЈА КОСТНЕ СРЖИ </t>
  </si>
  <si>
    <t xml:space="preserve">ТРАНСПЛАНТАЦИЈА СРЦА </t>
  </si>
  <si>
    <t xml:space="preserve">ДИЈЕТЕТСКИ ПРОИЗВОДИ ЗА ОБОЛЕЛЕ ОД ФЕНИЛКТОНУРИЈЕ </t>
  </si>
  <si>
    <t>ЛЕКОВИ ВАН ЛИСТЕ ЛЕКОВА</t>
  </si>
  <si>
    <t>ТРОШКОВИ НАБАВКЕ И УВОЗА ЋЕЛИЈА И ТКИВА РАДИ ПРУЖАЊА УСЛУГЕ ТРАНСПЛАТАЦИЈЕ</t>
  </si>
  <si>
    <t xml:space="preserve">ТРОШКОВИ ДИЈАЛИЗНОГ МАТЕРИЈАЛА И ЛЕКОВА ЗА ДИЈАЛИЗУ </t>
  </si>
  <si>
    <t xml:space="preserve">ТРОШКОВИ ЛЕКОВА ЗА ЛЕЧЕЊЕ ХЕМОФИЛИЈЕ </t>
  </si>
  <si>
    <t>ЛЕКОВИ ЗА ЛЕЧЕЊЕ РЕТКИХ УРОЂЕНИХ БОЛЕСТИ МЕТАБОЛИЗМА</t>
  </si>
  <si>
    <t>ЛЕКОВИ ЗА ЛЕЧЕЊЕ РЕТКИХ ТУМОРА</t>
  </si>
  <si>
    <t>10.1</t>
  </si>
  <si>
    <t>10.2</t>
  </si>
  <si>
    <t>10.3</t>
  </si>
  <si>
    <t>10.4</t>
  </si>
  <si>
    <t>10.5</t>
  </si>
  <si>
    <t>10.6</t>
  </si>
  <si>
    <t>10.7</t>
  </si>
  <si>
    <t>СВЕГА УГОВОРЕНА НАКНАДА (1-10)</t>
  </si>
  <si>
    <t>УГРАДНИ МАТЕРИЈАЛ (10.1 - 10.7)</t>
  </si>
  <si>
    <t>Обрачунски расход/утрошак из материјалног књиговодства у ЗУ умањен за фактурисану партиципацију</t>
  </si>
  <si>
    <t xml:space="preserve">Износ средстава који је здравствена установа распоредила у оквиру оствареног ДСГ учинка и показатеља квалитета </t>
  </si>
  <si>
    <t>Дуг по обрачуну за варијабилни део</t>
  </si>
  <si>
    <t>Аванс по обрачуну за варијабилни део</t>
  </si>
  <si>
    <t>071</t>
  </si>
  <si>
    <t>073</t>
  </si>
  <si>
    <t>074</t>
  </si>
  <si>
    <t>075</t>
  </si>
  <si>
    <t xml:space="preserve">ТРАНСПЛАНТАЦИЈА ПЛУЋА </t>
  </si>
  <si>
    <t>Утрошак из материјалног књиговодства</t>
  </si>
  <si>
    <t xml:space="preserve">Директно плаћено добављачима </t>
  </si>
  <si>
    <t>8=5+6+7</t>
  </si>
  <si>
    <t>9=4-8</t>
  </si>
  <si>
    <t>10=8-4</t>
  </si>
  <si>
    <t>УКУПНО</t>
  </si>
  <si>
    <t>Фактурисани износ по спецификацији</t>
  </si>
  <si>
    <t>Пренета средства здравственој установи</t>
  </si>
  <si>
    <t>Номинални износ накнаде</t>
  </si>
  <si>
    <t>2.1.1</t>
  </si>
  <si>
    <t>2.1.2</t>
  </si>
  <si>
    <t>2.1.3</t>
  </si>
  <si>
    <t>2.1.4</t>
  </si>
  <si>
    <t>7=5+6</t>
  </si>
  <si>
    <t>8=4-7</t>
  </si>
  <si>
    <t>9=7-4</t>
  </si>
  <si>
    <t>СПРОВЕДЕНИ ОБРАЧУН СА ЗДРАВСТВЕНИМ УСТАНОВАМА ПРИМАРНЕ ЗЗ ПОРЕД НАКНАДЕ УТВРЂЕНЕ ПРЕДРАЧУНОМ</t>
  </si>
  <si>
    <t>СПРОВЕДЕНИ ОБРАЧУН СА ЗДРАВСТВЕНИМ УСТАНОВАМА СЕКУНДАРНЕ И ТЕРЦИЈАРНЕ ЗЗ ПОРЕД НАКНАДЕ УТВРЂЕНЕ ПРЕДРАЧУНОМ</t>
  </si>
  <si>
    <t>6а</t>
  </si>
  <si>
    <t>6б</t>
  </si>
  <si>
    <t>ПРИМАРНА ЗЗ</t>
  </si>
  <si>
    <t>ЛЕКОВИ У ЗУ - ПЗЗ (KПП 062)</t>
  </si>
  <si>
    <t>САНИТЕТСКИ И МЕДИЦИНСКИ ПОТРОШНИ МАТЕРИЈАЛ - ПЗЗ</t>
  </si>
  <si>
    <t>СЕКУНДАРНА 
И ТЕРЦИЈАРНА ЗЗ</t>
  </si>
  <si>
    <t>ЛЕКОВИ У ЗУ - СЗЗ/ТЗЗ (КПП 071)</t>
  </si>
  <si>
    <t>САНИТЕТСКИ И МЕДИЦИНСКИ ПОТРОШНИ МАТЕРИЈАЛ - СЗЗ/ТЗЗ</t>
  </si>
  <si>
    <t>______________________________</t>
  </si>
  <si>
    <t>Укупне обавезе</t>
  </si>
  <si>
    <t>ЕНЕРГЕНТИ - ПЗЗ</t>
  </si>
  <si>
    <t>МАТЕРИЈАЛНИ И ОСТАЛИ ТРОШКОВИ - ПЗЗ</t>
  </si>
  <si>
    <t>2.6</t>
  </si>
  <si>
    <t xml:space="preserve">ПРИЗНАВАЊЕ НАКНАДЕ ЗА ЗДРАВСТВЕНЕ УСТАНОВЕ СЕКУНДАРНЕ И ТЕРЦИЈАРНЕ ЗЗ  </t>
  </si>
  <si>
    <t>Уговорено</t>
  </si>
  <si>
    <t>Фактурисано</t>
  </si>
  <si>
    <t>Вредност утрошака исказаних у материјалном књиговодству / обрачунски расход</t>
  </si>
  <si>
    <t xml:space="preserve">Фактурисано умањено за износ средстава који је здравствена установа распоредила у оквиру оствареног ДСГ учинка и показатеља квалитета </t>
  </si>
  <si>
    <t xml:space="preserve">Вредност утрошака исказаних у материјалном књиговодству / обрачунски расход умањен за износ средстава који је здравствена установа распоредила у оквиру оствареног ДСГ учинка и показатеља квалитета </t>
  </si>
  <si>
    <t>Призната накнада</t>
  </si>
  <si>
    <t>6=3-5</t>
  </si>
  <si>
    <t>7=4-5</t>
  </si>
  <si>
    <t xml:space="preserve">САНИТЕТСКИ И МЕДИЦИНСКИ ПОТРОШНИ МАТЕРИЈАЛ </t>
  </si>
  <si>
    <t>САНИТЕТСКИ И МЕДИЦИНСКИ ПОТРОШНИ МАТЕРИЈАЛ КОЈИ СЕ НАБАВЉА У ПОСТУПКУ ЦЕНТРАЛИЗОВАНЕ ЈАВНЕ НАБАВКЕ</t>
  </si>
  <si>
    <t>САНИТЕТСКИ И МЕДИЦИНСКИ ПОТРОШНИ МАТЕРИЈАЛ КОЈИ НАБАВЉА ЗДРАВСТВЕНА УСТАНОВА</t>
  </si>
  <si>
    <t xml:space="preserve">МАТЕРИЈАЛНИ И ОСТАЛИ ТРОШКОВИ </t>
  </si>
  <si>
    <t>______________________________________</t>
  </si>
  <si>
    <t>1.4.6</t>
  </si>
  <si>
    <t>СОЛИДАРНА ПОМОЋ</t>
  </si>
  <si>
    <t>1.5.6</t>
  </si>
  <si>
    <t>МАТЕРИЈАЛНИ И ОСТАЛИ ТРОШКОВИ 
(1.4.1-1.4.6)</t>
  </si>
  <si>
    <t>МАТЕРИЈАЛНИ И ОСТАЛИ ТРОШКОВИ (1.5.1-1.5.6)</t>
  </si>
  <si>
    <t>ОСТАЛИ ДИРЕКТНИ И ИНДИЕРКТНИ ТРОШКОВИ (2.1-2.6)</t>
  </si>
  <si>
    <t>085</t>
  </si>
  <si>
    <t>СПРОВЕДЕНИ ОБРАЧУН СА ЗДРАВСТВЕНИМ УСТАНОВАМА СЕКУНДАРНЕ И ТЕРЦИЈАРНЕ ЗЗ ИЗ ПРИЛОГА 1 ОДЛУКЕ О ПРЕДРАЧУНИМА</t>
  </si>
  <si>
    <t>Фактурисана партиципација</t>
  </si>
  <si>
    <t>Рефундације</t>
  </si>
  <si>
    <t>Накнада штете</t>
  </si>
  <si>
    <t>Наплаћене рефакције</t>
  </si>
  <si>
    <t>Разлика</t>
  </si>
  <si>
    <t>7=2-3-4-5-6</t>
  </si>
  <si>
    <t>__________________________</t>
  </si>
  <si>
    <t>Лекови у ЗУ и санитетски и медицински потрошни материјал</t>
  </si>
  <si>
    <t>2.2.1</t>
  </si>
  <si>
    <t>САНИТЕТСКИ И МЕДИЦИНСКИ ПОТРОШНИ МАТЕРИЈАЛ КОЈИ СЕ НАБАВЉА У ПОСТУПКУ ЦЈН - СЗЗ/ТЗЗ</t>
  </si>
  <si>
    <t>2.2.2</t>
  </si>
  <si>
    <t>САНИТЕТСКИ И МЕДИЦИНСКИ ПОТРОШНИ МАТЕРИЈАЛ КОЈИ НАБАВЉАЈУ ЗУ - СЗЗ/ТЗЗ</t>
  </si>
  <si>
    <t>Обрачунски расходи за енергенте и материјалне и остале трошкове</t>
  </si>
  <si>
    <t>Р.Б.</t>
  </si>
  <si>
    <t xml:space="preserve">Наплаћене рефакције
</t>
  </si>
  <si>
    <t>3=1+2</t>
  </si>
  <si>
    <t>8=1-4-5-6-7</t>
  </si>
  <si>
    <t>ЕНЕРГЕНТИ - СЗЗ/ТЗЗ</t>
  </si>
  <si>
    <t>МАТЕРИЈАЛНИ И ОСТАЛИ ТРОШКОВИ - СЗЗ/ТЗЗ</t>
  </si>
  <si>
    <t>_____________________________________</t>
  </si>
  <si>
    <t>Санитетски и медицински потрошни материјал</t>
  </si>
  <si>
    <t>Евиденција у апотеци/магацину</t>
  </si>
  <si>
    <t>9=4+8</t>
  </si>
  <si>
    <t>ПРИМАРНА ЗЗ (I+II)</t>
  </si>
  <si>
    <t>ЗА ОСИГУРАНА ЛИЦА - ПЗЗ  (1+2)</t>
  </si>
  <si>
    <t>ЛАБОРАТОРИЈСКИ МАТЕРИЈАЛ</t>
  </si>
  <si>
    <t>ОСТАЛИ САНИТЕТСКИ И МЕДИЦИНСКИ ПОТРОШНИ МАТЕРИЈАЛ</t>
  </si>
  <si>
    <t>II</t>
  </si>
  <si>
    <t>ЗА НЕОСИГУРАНА ЛИЦА - ПЗЗ  (3+4)</t>
  </si>
  <si>
    <t>III</t>
  </si>
  <si>
    <t>ЗА ОСИГУРАНА ЛИЦА - СЗЗ/ТЗЗ (5+6)</t>
  </si>
  <si>
    <t>IV</t>
  </si>
  <si>
    <t>ЗА НЕОСИГУРАНА ЛИЦА - СЗЗ/ТЗЗ (7+8)</t>
  </si>
  <si>
    <t>10=8+9</t>
  </si>
  <si>
    <t>УСЛУГЕ ЗАВОДА ЗА ТРАНСФУЗИЈУ КРВИ (КПП 029)</t>
  </si>
  <si>
    <t>КРВ И ПРОДУКТИ ОД КРВИ (КПП 076)</t>
  </si>
  <si>
    <t>ПРЕТРАГА НЕСРОДНИХ ДАВАЛАЦА МАТИЧНИХ ЋЕЛИЈА ХЕМАТОПОЕЗЕ (КПП 921)</t>
  </si>
  <si>
    <t>СВЕГА УГОВОРЕНА НАКНАДА (1+2+3)</t>
  </si>
  <si>
    <t>12=11-10</t>
  </si>
  <si>
    <t>13=10-11</t>
  </si>
  <si>
    <t>00220027 КЦ НИШ - КОВИД БОЛНИЦА КРУШЕВАЦ</t>
  </si>
  <si>
    <t>00230058 КЦС - КОВИД БОЛНИЦА БАТАЈНИЦА</t>
  </si>
  <si>
    <t>Директно плаћено добављачима за лекове и мед. средства за намене поред накнаде утврђене Предрачуном</t>
  </si>
  <si>
    <t>КРВ И ПРОДУКТИ ОД КРВИ</t>
  </si>
  <si>
    <t xml:space="preserve">ОСТАЛА МЕДИЦИНСКА СРЕДСТВА </t>
  </si>
  <si>
    <r>
      <rPr>
        <b/>
        <sz val="10"/>
        <rFont val="Arial"/>
        <family val="2"/>
      </rPr>
      <t>Напомена 1</t>
    </r>
    <r>
      <rPr>
        <sz val="10"/>
        <rFont val="Arial"/>
        <family val="2"/>
      </rPr>
      <t>: У реду 4</t>
    </r>
    <r>
      <rPr>
        <i/>
        <sz val="10"/>
        <rFont val="Arial"/>
        <family val="2"/>
      </rPr>
      <t xml:space="preserve"> (Материјални и остали трошкови) </t>
    </r>
    <r>
      <rPr>
        <sz val="10"/>
        <rFont val="Arial"/>
        <family val="2"/>
      </rPr>
      <t xml:space="preserve">у колони 2 </t>
    </r>
    <r>
      <rPr>
        <i/>
        <sz val="10"/>
        <rFont val="Arial"/>
        <family val="2"/>
      </rPr>
      <t xml:space="preserve">(Уговорено) </t>
    </r>
    <r>
      <rPr>
        <sz val="10"/>
        <rFont val="Arial"/>
        <family val="2"/>
      </rPr>
      <t>исказује се износ умањен за уговорену партиципацију и извршене рефундације</t>
    </r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</si>
  <si>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У колоне </t>
    </r>
    <r>
      <rPr>
        <i/>
        <sz val="10"/>
        <rFont val="Arial"/>
        <family val="2"/>
      </rPr>
      <t>Фактурисани износ по спецификацији</t>
    </r>
    <r>
      <rPr>
        <sz val="10"/>
        <rFont val="Arial"/>
        <family val="2"/>
      </rPr>
      <t xml:space="preserve"> уносе се подаци на основу спецификација достављених у прилогу фактуре за услуге пружене поред накнаде утврђене Предрачуном</t>
    </r>
  </si>
  <si>
    <r>
      <rPr>
        <b/>
        <sz val="10"/>
        <rFont val="Arial"/>
        <family val="2"/>
      </rPr>
      <t>Напомена 3</t>
    </r>
    <r>
      <rPr>
        <sz val="10"/>
        <rFont val="Arial"/>
        <family val="2"/>
      </rPr>
      <t>: У оквиру обрачунских расхода за материјалне и остале трошкове нису обухваћени фактурисана партиципација, извршене рефундације и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</si>
  <si>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t xml:space="preserve">Напомена 3: </t>
    </r>
    <r>
      <rPr>
        <sz val="10"/>
        <rFont val="Arial"/>
        <family val="2"/>
      </rPr>
      <t>У оквиру обрачунских расхода за материјалне и остале трошкове нису обухваћени фактурисана партиципација, извршене рефундације и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</si>
  <si>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Потребно је да подаци из обрасца одговарају подацима из књиговодствене евиденције</t>
    </r>
  </si>
  <si>
    <t>Евиденција на одељењима (службама, одсецима, амбулантама...)</t>
  </si>
  <si>
    <t>ПР1</t>
  </si>
  <si>
    <t>ПР2</t>
  </si>
  <si>
    <t>ПР3</t>
  </si>
  <si>
    <t>ПР5</t>
  </si>
  <si>
    <t>ПР4</t>
  </si>
  <si>
    <t>ПР6</t>
  </si>
  <si>
    <t>Г1</t>
  </si>
  <si>
    <t>Г2</t>
  </si>
  <si>
    <t>Г4</t>
  </si>
  <si>
    <t>Г5</t>
  </si>
  <si>
    <t>Г8</t>
  </si>
  <si>
    <t>Г9</t>
  </si>
  <si>
    <t>Г10</t>
  </si>
  <si>
    <t>ПО1</t>
  </si>
  <si>
    <t>ПО2</t>
  </si>
  <si>
    <t>ПО3</t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</si>
  <si>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Колона 1 и колона 5 односе се на залихе на одељењима и у апотеци ЗУ</t>
    </r>
  </si>
  <si>
    <r>
      <rPr>
        <b/>
        <sz val="10"/>
        <rFont val="Arial"/>
        <family val="2"/>
      </rPr>
      <t>Напомена 2:</t>
    </r>
    <r>
      <rPr>
        <sz val="10"/>
        <rFont val="Arial"/>
        <family val="2"/>
      </rPr>
      <t xml:space="preserve"> Подаци у обрасцу ПР5 морају бити усаглашени са подацима у обрасцу ПР6</t>
    </r>
  </si>
  <si>
    <t>СЕКУНДАРНА И ТЕРЦИЈАРНА ЗЗ (III+IV)</t>
  </si>
  <si>
    <r>
      <rPr>
        <b/>
        <sz val="10"/>
        <rFont val="Arial"/>
        <family val="2"/>
      </rPr>
      <t xml:space="preserve">Напомена 2: </t>
    </r>
    <r>
      <rPr>
        <sz val="10"/>
        <rFont val="Arial"/>
        <family val="2"/>
      </rPr>
      <t>Ред 1.4.1</t>
    </r>
    <r>
      <rPr>
        <i/>
        <sz val="10"/>
        <rFont val="Arial"/>
        <family val="2"/>
      </rPr>
      <t xml:space="preserve"> (Mатеријални и остали трошкови), </t>
    </r>
    <r>
      <rPr>
        <sz val="10"/>
        <rFont val="Arial"/>
        <family val="2"/>
      </rPr>
      <t>колона 8 обухвата обрачунски расход (исказан у обрасцу ПО1, ред 2, колона 5) умањен за износ партиципације исказане у фактурама здравствене установе и извршених рефундација. У оквиру обрачунских расхода за материјалне и остале трошкове нису обухваћени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</si>
  <si>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rPr>
        <b/>
        <sz val="10"/>
        <rFont val="Arial"/>
        <family val="2"/>
      </rPr>
      <t xml:space="preserve">Напомена 2: </t>
    </r>
    <r>
      <rPr>
        <sz val="10"/>
        <rFont val="Arial"/>
        <family val="2"/>
      </rPr>
      <t>Ред 1.5.1</t>
    </r>
    <r>
      <rPr>
        <i/>
        <sz val="10"/>
        <rFont val="Arial"/>
        <family val="2"/>
      </rPr>
      <t xml:space="preserve"> (Mатеријални и остали трошкови), </t>
    </r>
    <r>
      <rPr>
        <sz val="10"/>
        <rFont val="Arial"/>
        <family val="2"/>
      </rPr>
      <t>колона 8 обухвата обрачунски расход (исказан у обрасцу ПО2, ред 3, колона 5) умањен за износ партиципације исказане у фактурама здравствене установе и извршених рефундација. У оквиру обрачунских расхода за материјалне и остале трошкове нису обухваћени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</si>
  <si>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rPr>
        <b/>
        <sz val="10"/>
        <rFont val="Arial"/>
        <family val="2"/>
      </rPr>
      <t>Напомена 2:</t>
    </r>
    <r>
      <rPr>
        <sz val="10"/>
        <rFont val="Arial"/>
        <family val="2"/>
      </rPr>
      <t xml:space="preserve"> У редове 1.1 (</t>
    </r>
    <r>
      <rPr>
        <i/>
        <sz val="10"/>
        <rFont val="Arial"/>
        <family val="2"/>
      </rPr>
      <t>Енергенти - ПЗЗ</t>
    </r>
    <r>
      <rPr>
        <sz val="10"/>
        <rFont val="Arial"/>
        <family val="2"/>
      </rPr>
      <t>) и 2.1 (</t>
    </r>
    <r>
      <rPr>
        <i/>
        <sz val="10"/>
        <rFont val="Arial"/>
        <family val="2"/>
      </rPr>
      <t>Енергенти - СЗЗ/ТЗЗ</t>
    </r>
    <r>
      <rPr>
        <sz val="10"/>
        <rFont val="Arial"/>
        <family val="2"/>
      </rPr>
      <t>) у колоне 1 и 2 уносе се обавезе без умањења за наплаћене рефакције</t>
    </r>
  </si>
  <si>
    <r>
      <rPr>
        <b/>
        <sz val="10"/>
        <rFont val="Arial"/>
        <family val="2"/>
      </rPr>
      <t>Напомена 4:</t>
    </r>
    <r>
      <rPr>
        <sz val="10"/>
        <rFont val="Arial"/>
        <family val="2"/>
      </rPr>
      <t xml:space="preserve"> Колона 8. ред 1.3 (</t>
    </r>
    <r>
      <rPr>
        <i/>
        <sz val="10"/>
        <rFont val="Arial"/>
        <family val="2"/>
      </rPr>
      <t>Енергенти</t>
    </r>
    <r>
      <rPr>
        <sz val="10"/>
        <rFont val="Arial"/>
        <family val="2"/>
      </rPr>
      <t>) обухвата обрачунске расходе умањене за наплаћене рефакције</t>
    </r>
  </si>
  <si>
    <r>
      <rPr>
        <b/>
        <sz val="10"/>
        <rFont val="Arial"/>
        <family val="2"/>
      </rPr>
      <t>Напомена 3:</t>
    </r>
    <r>
      <rPr>
        <sz val="10"/>
        <rFont val="Arial"/>
        <family val="2"/>
      </rPr>
      <t xml:space="preserve"> У ред 2.1.3 (М</t>
    </r>
    <r>
      <rPr>
        <i/>
        <sz val="10"/>
        <rFont val="Arial"/>
        <family val="2"/>
      </rPr>
      <t>атеријални и остали трошкови</t>
    </r>
    <r>
      <rPr>
        <sz val="10"/>
        <rFont val="Arial"/>
        <family val="2"/>
      </rPr>
      <t>) у колону 8 уноси се обрачунски расход за материјалне и остале трошкове умањен за износ партиципације исказане у фактури и за износ рефундација здравствене установе. У оквиру обрачунских расхода за материјалне и остале трошкове не изказују се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</si>
  <si>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t>6=6a+6б</t>
  </si>
  <si>
    <r>
      <rPr>
        <b/>
        <sz val="10"/>
        <rFont val="Arial"/>
        <family val="2"/>
      </rPr>
      <t>Напомена 2</t>
    </r>
    <r>
      <rPr>
        <sz val="10"/>
        <rFont val="Arial"/>
        <family val="2"/>
      </rPr>
      <t>: Ред 4</t>
    </r>
    <r>
      <rPr>
        <i/>
        <sz val="10"/>
        <rFont val="Arial"/>
        <family val="2"/>
      </rPr>
      <t xml:space="preserve"> (Материјални и остали трошкови) </t>
    </r>
    <r>
      <rPr>
        <sz val="10"/>
        <rFont val="Arial"/>
        <family val="2"/>
      </rPr>
      <t>не обухвата трошкове за финансирање инвалида, јубиларне награде, отпремнине и других примања запослених у складу са ПКУ</t>
    </r>
  </si>
  <si>
    <r>
      <rPr>
        <b/>
        <sz val="10"/>
        <rFont val="Arial"/>
        <family val="2"/>
      </rPr>
      <t xml:space="preserve">Напомена 2: </t>
    </r>
    <r>
      <rPr>
        <sz val="10"/>
        <rFont val="Arial"/>
        <family val="2"/>
      </rPr>
      <t>Ред 4</t>
    </r>
    <r>
      <rPr>
        <i/>
        <sz val="10"/>
        <rFont val="Arial"/>
        <family val="2"/>
      </rPr>
      <t xml:space="preserve"> (Материјални и остали трошкови) </t>
    </r>
    <r>
      <rPr>
        <sz val="10"/>
        <rFont val="Arial"/>
        <family val="2"/>
      </rPr>
      <t>не обухвата трошкове за финансирање инвалида, јубиларне награде, отпремнине и других примања запослених у складу са ПКУ</t>
    </r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</si>
  <si>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Ред 1.2 (</t>
    </r>
    <r>
      <rPr>
        <i/>
        <sz val="10"/>
        <rFont val="Arial"/>
        <family val="2"/>
      </rPr>
      <t>Материјални и остали трошкови - ПЗЗ</t>
    </r>
    <r>
      <rPr>
        <sz val="10"/>
        <rFont val="Arial"/>
        <family val="2"/>
      </rPr>
      <t>) и 2.2 (</t>
    </r>
    <r>
      <rPr>
        <i/>
        <sz val="10"/>
        <rFont val="Arial"/>
        <family val="2"/>
      </rPr>
      <t>Материјални и остали трошкови - СЗЗ/ТЗЗ</t>
    </r>
    <r>
      <rPr>
        <sz val="10"/>
        <rFont val="Arial"/>
        <family val="2"/>
      </rPr>
      <t>) не обухвата средства за финансирање инвалида, јубиларне награде, отпремнине и других примања запослених у складу са ПКУ. Ове обавезе исказују се без умањења за износ партиципације, рефундацијa и трошкова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</si>
  <si>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У ред 2 (</t>
    </r>
    <r>
      <rPr>
        <i/>
        <sz val="10"/>
        <rFont val="Arial"/>
        <family val="2"/>
      </rPr>
      <t>материјални и остали трошкови</t>
    </r>
    <r>
      <rPr>
        <sz val="10"/>
        <rFont val="Arial"/>
        <family val="2"/>
      </rPr>
      <t xml:space="preserve">) не укључују се трошкови за финансирање инвалида, јубиларне награде, отпремнине и других примања запослених у складу са одредбама ПКУ. </t>
    </r>
  </si>
  <si>
    <t>Г3</t>
  </si>
  <si>
    <t>________________________________</t>
  </si>
  <si>
    <r>
      <rPr>
        <b/>
        <sz val="10"/>
        <rFont val="Arial"/>
        <family val="2"/>
      </rPr>
      <t xml:space="preserve">Напомена: </t>
    </r>
    <r>
      <rPr>
        <sz val="10"/>
        <rFont val="Arial"/>
        <family val="2"/>
      </rPr>
      <t>У ред 3 (</t>
    </r>
    <r>
      <rPr>
        <i/>
        <sz val="10"/>
        <rFont val="Arial"/>
        <family val="2"/>
      </rPr>
      <t>Материјални и остали трошкови</t>
    </r>
    <r>
      <rPr>
        <sz val="10"/>
        <rFont val="Arial"/>
        <family val="2"/>
      </rPr>
      <t xml:space="preserve">) не укључују се трошкови за финансирање инвалида, јубиларне награде, отпремнине, трошкови погребних услуга и других примања запослених у складу са одредбама ПКУ. </t>
    </r>
  </si>
  <si>
    <t>12=9+10-11</t>
  </si>
  <si>
    <t>20=19-18</t>
  </si>
  <si>
    <t>21=18-19</t>
  </si>
  <si>
    <t>Г6</t>
  </si>
  <si>
    <t>Г7</t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</si>
  <si>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РХ центри који су уговорили секундарну зз обрачун достављају на обрасцу Г3</t>
    </r>
  </si>
  <si>
    <r>
      <rPr>
        <b/>
        <sz val="10"/>
        <rFont val="Arial"/>
        <family val="2"/>
      </rPr>
      <t>Напомена 2</t>
    </r>
    <r>
      <rPr>
        <sz val="10"/>
        <rFont val="Arial"/>
        <family val="2"/>
      </rPr>
      <t>: У ред 2.1.1 и 2.1.2</t>
    </r>
    <r>
      <rPr>
        <i/>
        <sz val="10"/>
        <rFont val="Arial"/>
        <family val="2"/>
      </rPr>
      <t xml:space="preserve">  (Лекови </t>
    </r>
    <r>
      <rPr>
        <sz val="10"/>
        <rFont val="Arial"/>
        <family val="2"/>
      </rPr>
      <t xml:space="preserve">и </t>
    </r>
    <r>
      <rPr>
        <i/>
        <sz val="10"/>
        <rFont val="Arial"/>
        <family val="2"/>
      </rPr>
      <t xml:space="preserve">Санитетски и медицински потрошни материјал) </t>
    </r>
    <r>
      <rPr>
        <sz val="10"/>
        <rFont val="Arial"/>
        <family val="2"/>
      </rPr>
      <t xml:space="preserve">у колону 8 уноси се износ утрошка из материјалног књиговодства здравствене установе. </t>
    </r>
  </si>
  <si>
    <r>
      <rPr>
        <b/>
        <sz val="10"/>
        <rFont val="Arial"/>
        <family val="2"/>
      </rPr>
      <t xml:space="preserve">Напомена 5: </t>
    </r>
    <r>
      <rPr>
        <sz val="10"/>
        <rFont val="Arial"/>
        <family val="2"/>
      </rPr>
      <t>У Реду 1.3</t>
    </r>
    <r>
      <rPr>
        <i/>
        <sz val="10"/>
        <rFont val="Arial"/>
        <family val="2"/>
      </rPr>
      <t xml:space="preserve"> (Стоматолошке услуге)</t>
    </r>
    <r>
      <rPr>
        <sz val="10"/>
        <rFont val="Arial"/>
        <family val="2"/>
      </rPr>
      <t xml:space="preserve"> податак у колони 7 уносе све здравствене установе, а податке у осталим колонама реда 1.3. уносе само здравствене установе из члана 24. став 2 Правилника о уговарању</t>
    </r>
  </si>
  <si>
    <r>
      <rPr>
        <b/>
        <sz val="10"/>
        <rFont val="Arial"/>
        <family val="2"/>
      </rPr>
      <t xml:space="preserve">Напомена 2: </t>
    </r>
    <r>
      <rPr>
        <sz val="10"/>
        <rFont val="Arial"/>
        <family val="2"/>
      </rPr>
      <t xml:space="preserve">Податке у колонама </t>
    </r>
    <r>
      <rPr>
        <i/>
        <sz val="10"/>
        <rFont val="Arial"/>
        <family val="2"/>
      </rPr>
      <t>Директно плаћено добављачима</t>
    </r>
    <r>
      <rPr>
        <sz val="10"/>
        <rFont val="Arial"/>
        <family val="2"/>
      </rPr>
      <t xml:space="preserve"> здравствена установа уноси уколико су лекови и медицинска средства за услуге које се признају поред накнаде утврђене Предрачуном плаћени директно добављачима од РФЗО</t>
    </r>
  </si>
  <si>
    <t>4 = 1+2+3</t>
  </si>
  <si>
    <t>ПРИМАРНА ЗЗ (1.1.+1.2+1.3.+1.4)</t>
  </si>
  <si>
    <t xml:space="preserve">ЛЕКОВИ У ЗУ - ПЗЗ </t>
  </si>
  <si>
    <t>1.5.</t>
  </si>
  <si>
    <t>ЛЕКОВИ И МЕДИЦИНСКА СРЕДСТВА ПОРЕД НАКНАДЕ УТВРЂЕНЕ ПРЕДРАЧУНОМ - ПЗЗ</t>
  </si>
  <si>
    <t>СЕКУНДАРНА 
И ТЕРЦИЈАРНА ЗЗ (2.1+2.2+2.3+2.4+2.5+2.6+2.7+2.8+2.9+2.10+2.11+2.12+2.13+2.14+2.15+2.16+2.17)</t>
  </si>
  <si>
    <t xml:space="preserve">ЕНЕРГЕНТИ - СЗЗ/ТЗЗ </t>
  </si>
  <si>
    <t>ИСХРАНА- СЗЗ/ТЗЗ</t>
  </si>
  <si>
    <t>МАТЕРИЈАЛНИ И ОСТАЛИ ТРОШКОВИ- СЗЗ/ТЗЗ</t>
  </si>
  <si>
    <t xml:space="preserve">ЛЕКОВИ У ЗУ - СЗЗ/ТЗЗ </t>
  </si>
  <si>
    <t>ЦИТОСТАТИЦИ СА ЛИСТЕ ЛЕКОВА- СЗЗ/ТЗЗ</t>
  </si>
  <si>
    <t>2.7</t>
  </si>
  <si>
    <t>ЛЕКОВИ СА Ц ЛИСТЕ ПО ТЕНДЕРУ РФЗО - СЗЗ/ТЗЗ</t>
  </si>
  <si>
    <t>2.8</t>
  </si>
  <si>
    <t>ЛЕКОВИ ЗА ХЕМОФИЛИЈУ- СЗЗ/ТЗЗ</t>
  </si>
  <si>
    <t>2.9</t>
  </si>
  <si>
    <t>КРВ И ЛАБИЛНИ ПРОДУКТИ ОД КРВИ- СЗЗ/ТЗЗ</t>
  </si>
  <si>
    <t>2.10</t>
  </si>
  <si>
    <t>ДИЈАЛИЗНИ МАТЕРИЈАЛ И ЛЕКОВИ ЗА ДИЈАЛИЗУ (ОСИМ ЕПОЕТИНА)- СЗЗ/ТЗЗ</t>
  </si>
  <si>
    <t>2.11</t>
  </si>
  <si>
    <t>УГРАДНИ МАТЕРИЈАЛ У ОРТОПЕДИЈИ- СЗЗ/ТЗЗ</t>
  </si>
  <si>
    <t>2.12</t>
  </si>
  <si>
    <t>ИМПЛАНТАНТИ У ОРТОПЕДИЈИ (ПРОТЕЗЕ)- СЗЗ/ТЗЗ</t>
  </si>
  <si>
    <t>2.13</t>
  </si>
  <si>
    <t>УГРАДНИ МАТЕРИЈАЛ У КАРДИОХИРУРГЈИ (ВАЛВУЛЕ, РИНГОВИ И ОСТАЛИ МАТЕРИЈАЛ У КАРДИОХИРУРГИЈИ)- СЗЗ/ТЗЗ</t>
  </si>
  <si>
    <t>2.14</t>
  </si>
  <si>
    <t>ПЕЈСМЕЈКЕРИ И ЕЛЕКТРОДЕ- СЗЗ/ТЗЗ</t>
  </si>
  <si>
    <t>2.15</t>
  </si>
  <si>
    <t>СТЕНТОВИ- СЗЗ/ТЗЗ</t>
  </si>
  <si>
    <t>2.16</t>
  </si>
  <si>
    <t>ГРАФТОВИ- СЗЗ/ТЗЗ</t>
  </si>
  <si>
    <t>2.17</t>
  </si>
  <si>
    <t>ОСТАЛИ УГРАДИ МАТЕРИЈАЛ- СЗЗ/ТЗЗ (интраокуларна сочива, кохлеарни импланти и остало)</t>
  </si>
  <si>
    <t>2.18</t>
  </si>
  <si>
    <t>ЛЕКОВИ И МЕДИЦИНСКА СРЕДСТВА ПОРЕД НАКНАДЕ УТВРЂЕНЕ ПРЕДРАЧУНОМ - СЗЗ/ТЗЗ</t>
  </si>
  <si>
    <t>СТОМАТОЛОШКА ЗЗ (3.1)</t>
  </si>
  <si>
    <t>3.1</t>
  </si>
  <si>
    <t>УКУПНО (1+2+3)</t>
  </si>
  <si>
    <t>3.1.1</t>
  </si>
  <si>
    <t>3.1.2</t>
  </si>
  <si>
    <t>3.1.3</t>
  </si>
  <si>
    <t>ЛЕКОВИ - СТОМАТОЛОГИЈА</t>
  </si>
  <si>
    <t>САНИТЕТСКИ И МЕДИЦИНСКИ ПОТРОШНИ МАТЕРИЈАЛ - СТОМАТОЛОГИЈА</t>
  </si>
  <si>
    <t>МАТЕРИЈАЛНИ И ОСТАЛИ ТРОШКОВИ - СТОМАТОЛОГИЈА</t>
  </si>
  <si>
    <r>
      <rPr>
        <b/>
        <sz val="10"/>
        <rFont val="Arial"/>
        <family val="2"/>
      </rPr>
      <t>Напомена 2</t>
    </r>
    <r>
      <rPr>
        <sz val="10"/>
        <rFont val="Arial"/>
        <family val="2"/>
      </rPr>
      <t>: Обавезе за материјалне и остале трошкове не обухватају обавезе за финансирање инвалида, јубиларне награде, отпремнине и друга примања запослених у складу са ПКУ</t>
    </r>
  </si>
  <si>
    <t>Образац:</t>
  </si>
  <si>
    <t>00218017 АП НОВИ ПАЗАР</t>
  </si>
  <si>
    <t>00230029 ЗАВОД ЗА БИОЦИДЕ И МЕДИЦИНСКУ ЕКОЛОГИЈУ</t>
  </si>
  <si>
    <t>Попис залиха у апотеци (односно магацину) на дан 31.12.2021. године</t>
  </si>
  <si>
    <t>Попис залиха на одељењима (службама, одсецима,...) на дан 31.12.2021. године</t>
  </si>
  <si>
    <t>Доспеле неизмирене обавезе ЗУ</t>
  </si>
  <si>
    <t>00206030 КЦ ВОЈВОДИНЕ - КОВИД БОЛНИЦА</t>
  </si>
  <si>
    <t>Коначни обрачун са здравственим установама 
за 2022. годину</t>
  </si>
  <si>
    <t>ПРИЗНАВАЊЕ НАКНАДЕ ЗА ЗДРАВСТВЕНЕ УСТАНОВЕ ПРИМАРНЕ ЗЗ за период  01.01. - 31.12.2022. године</t>
  </si>
  <si>
    <t>ИЗ ПРИЛОГА 1 ОДЛУКЕ О ПРЕДРАЧУНИМА за период  01.01. - 31.12.2022. године</t>
  </si>
  <si>
    <t>ИЗ ПРИЛОГА 2 ОДЛУКЕ О ПРЕДРАЧУНИМА за период  01.01. - 31.12.2022. године</t>
  </si>
  <si>
    <t>Укупно створене обавезе на терет средстава РФЗО за период 01.01.2022.-31.12.2022. године</t>
  </si>
  <si>
    <t>Укупно створене обавезе за период 01.01.2022.-31.12.2022. године</t>
  </si>
  <si>
    <t>Укупно створене обавезе из осталих извора за период 01.01.2022.-31.12.2022. године</t>
  </si>
  <si>
    <t>Стање залихa на дан 01.01.2022. године</t>
  </si>
  <si>
    <t>Улаз у апотеку (магацин) у периоду 01.01.2022.-31.12.2022. године</t>
  </si>
  <si>
    <t>Излаз из апотеке (односно магацина) по основу требовања у периоду 01.01.2022.-31.12.2022. године</t>
  </si>
  <si>
    <t>Излаз из апотеке (требовање) за осигурана лица РФЗО у периоду 01.01.2022.-31.12.2022. године</t>
  </si>
  <si>
    <t>Излаз из апотеке (требовање) за лица која нису осигураници РФЗО у периоду 01.01.2022.-31.12.2022. године</t>
  </si>
  <si>
    <t>Стање залиха на дан 31.12.2022. године</t>
  </si>
  <si>
    <t>Утрошак у периоду 01.01.2022.-31.12.2022. године</t>
  </si>
  <si>
    <t>Утрошак за осигурана лица РЗФО у периоду 01.01.2022.-31.12.2022. године</t>
  </si>
  <si>
    <t>Утрошак за лица која нису осигураници РЗФО у периоду 01.01.2022.-31.12.2022. године</t>
  </si>
  <si>
    <t>Укупно фактурисано за осигурана лица РФЗО за период 01.01.2022.-31.12.2022. године</t>
  </si>
  <si>
    <t>Улаз у апотеку (односно магацин) по основу набавки у периоду 01.01.-31.12.2022. године</t>
  </si>
  <si>
    <t>Излаз из апотеке (односно магацина) по основу требовања одељења (служби, одсека,...)  у периоду 01.01.-31.12.2022. године</t>
  </si>
  <si>
    <t>Попис залиха у апотеци (односно магацину) на дан 31.12.2022. године</t>
  </si>
  <si>
    <t>Улаз на одељење - пренос из централне апотеке - требовање у периоду 01.01.-31.12.2022. године</t>
  </si>
  <si>
    <t>Утрошак на одељењу у периоду 01.01.-31.12.2022. године</t>
  </si>
  <si>
    <t>Попис залиха на одељењима (службама, одсецима,...) на дан 31.12.2022. године</t>
  </si>
  <si>
    <t>Попис залиха у апотеци и на одељењима на дан 31.12.2022. године</t>
  </si>
  <si>
    <t>СПРОВЕДЕНИ ОБРАЧУН СА ЗДРАВСТВЕНИМ УСТАНОВАМА ПРИМАРНЕ ЗЗ за период 01.01. - 31.12.2022. године</t>
  </si>
  <si>
    <t>Уговорена накнада за 2022. годину</t>
  </si>
  <si>
    <t>Уговорени износ партиципације за 2022. годину</t>
  </si>
  <si>
    <t>Извршене рефундације у 2022. години</t>
  </si>
  <si>
    <t>Уговорена накнада по спроведеном умањењу за 2022. годину</t>
  </si>
  <si>
    <t>Фактурисано умањено за партиципацију за 2022. годину</t>
  </si>
  <si>
    <t>Пренета средства  закључно са 31.12.2022. године</t>
  </si>
  <si>
    <t>Призната накнада за 2022. годину</t>
  </si>
  <si>
    <t>Аванси по коначном обрачуну за 2021. годину</t>
  </si>
  <si>
    <r>
      <rPr>
        <b/>
        <sz val="10"/>
        <rFont val="Arial"/>
        <family val="2"/>
      </rPr>
      <t>Напомена 3:</t>
    </r>
    <r>
      <rPr>
        <sz val="10"/>
        <rFont val="Arial"/>
        <family val="2"/>
      </rPr>
      <t xml:space="preserve"> Колона 10 (</t>
    </r>
    <r>
      <rPr>
        <i/>
        <sz val="10"/>
        <rFont val="Arial"/>
        <family val="2"/>
      </rPr>
      <t>Пренета средства  закључно са 31.12.2022. године</t>
    </r>
    <r>
      <rPr>
        <sz val="10"/>
        <rFont val="Arial"/>
        <family val="2"/>
      </rPr>
      <t>) обухвата трансфере и пренос средстава на име директног плаћања од стране РФЗО, који се односе на уговоре закључене за 2022. годину</t>
    </r>
  </si>
  <si>
    <t>ОБРАЧУНСКИ РАСХОДИ ПО ИЗВОРИМА ФИНАНСИРАЊA ЗА ЗДРАВСТВЕНЕ УСТАНОВЕ ПРИМАРНЕ ЗЗ за период  01.01. - 31.12.2022. године</t>
  </si>
  <si>
    <t>Пренета средства закључно са 31.12.2022. године</t>
  </si>
  <si>
    <t>за период  01.01. - 31.12.2022. године</t>
  </si>
  <si>
    <t>Фактурисано за 2022. годину</t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</si>
  <si>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Колона 6 (</t>
    </r>
    <r>
      <rPr>
        <i/>
        <sz val="10"/>
        <rFont val="Arial"/>
        <family val="2"/>
      </rPr>
      <t>Пренета средства закључно са 31.12.2022. године)</t>
    </r>
    <r>
      <rPr>
        <sz val="10"/>
        <rFont val="Arial"/>
        <family val="2"/>
      </rPr>
      <t xml:space="preserve"> обухвата трансфере и пренос средстава на име директног плаћања од стране РФЗО, који се односе на уговоре закључене за 2022. годину</t>
    </r>
  </si>
  <si>
    <t>Укупно пренета средства  закључно са 31.12.2022. године</t>
  </si>
  <si>
    <r>
      <rPr>
        <b/>
        <sz val="10"/>
        <rFont val="Arial"/>
        <family val="2"/>
      </rPr>
      <t>Напомена 3:</t>
    </r>
    <r>
      <rPr>
        <sz val="10"/>
        <rFont val="Arial"/>
        <family val="2"/>
      </rPr>
      <t xml:space="preserve"> Колона 10 (</t>
    </r>
    <r>
      <rPr>
        <i/>
        <sz val="10"/>
        <rFont val="Arial"/>
        <family val="2"/>
      </rPr>
      <t>Укупно пренета средства закључно са 31.12.2022. године)</t>
    </r>
    <r>
      <rPr>
        <sz val="10"/>
        <rFont val="Arial"/>
        <family val="2"/>
      </rPr>
      <t xml:space="preserve"> обухвата трансфере здравственој установи и пренос средстава на име директног плаћања добављачу од стране РФЗО, који се односе на уговоре закључене за 2022. годину</t>
    </r>
  </si>
  <si>
    <r>
      <rPr>
        <b/>
        <sz val="10"/>
        <rFont val="Arial"/>
        <family val="2"/>
      </rPr>
      <t>Напомена 5:</t>
    </r>
    <r>
      <rPr>
        <sz val="10"/>
        <rFont val="Arial"/>
        <family val="2"/>
      </rPr>
      <t xml:space="preserve"> Како би се колоне 8, 9 и 10 - ред 1.1 и 1.2 (</t>
    </r>
    <r>
      <rPr>
        <i/>
        <sz val="10"/>
        <rFont val="Arial"/>
        <family val="2"/>
      </rPr>
      <t>плате</t>
    </r>
    <r>
      <rPr>
        <sz val="10"/>
        <rFont val="Arial"/>
        <family val="2"/>
      </rPr>
      <t xml:space="preserve"> и </t>
    </r>
    <r>
      <rPr>
        <i/>
        <sz val="10"/>
        <rFont val="Arial"/>
        <family val="2"/>
      </rPr>
      <t>превоз</t>
    </r>
    <r>
      <rPr>
        <sz val="10"/>
        <rFont val="Arial"/>
        <family val="2"/>
      </rPr>
      <t>) и колона 8 - ред 1.3, 1.4 и 1.5.1 (</t>
    </r>
    <r>
      <rPr>
        <i/>
        <sz val="10"/>
        <rFont val="Arial"/>
        <family val="2"/>
      </rPr>
      <t>енергенти, исхрана болесника и материјални и остали трошкови</t>
    </r>
    <r>
      <rPr>
        <sz val="10"/>
        <rFont val="Arial"/>
        <family val="2"/>
      </rPr>
      <t>) аутоматски попуниле из помоћних образаца, потребно је унети податак у колону 2 (</t>
    </r>
    <r>
      <rPr>
        <i/>
        <sz val="10"/>
        <rFont val="Arial"/>
        <family val="2"/>
      </rPr>
      <t>Уговорена накнада за 2022. годину</t>
    </r>
    <r>
      <rPr>
        <sz val="10"/>
        <rFont val="Arial"/>
        <family val="2"/>
      </rPr>
      <t>) за ове намене</t>
    </r>
  </si>
  <si>
    <t>СПРОВЕДЕНИ ОБРАЧУН СА ЗДРАВСТВЕНИМ УСТАНОВАМА СЕКУНДАРНЕ И ТЕРЦИЈАРНЕ ЗЗ ИЗ ПРИЛОГА 2 ОДЛУКЕ О ПРЕДРАЧУНИМА за период  01.01. - 31.12.2022. године</t>
  </si>
  <si>
    <t>Пренета средства за варијабилни део у која су укључена директна плаћања добављачима из варијабилног дела закључно са 31.12.2022. године</t>
  </si>
  <si>
    <t>Призната накнада за варијабилни део за 2022. годину</t>
  </si>
  <si>
    <r>
      <rPr>
        <b/>
        <sz val="10"/>
        <rFont val="Arial"/>
        <family val="2"/>
      </rPr>
      <t>Напомена 3:</t>
    </r>
    <r>
      <rPr>
        <sz val="10"/>
        <rFont val="Arial"/>
        <family val="2"/>
      </rPr>
      <t xml:space="preserve"> Колона 10 (</t>
    </r>
    <r>
      <rPr>
        <i/>
        <sz val="10"/>
        <rFont val="Arial"/>
        <family val="2"/>
      </rPr>
      <t>Укупно пренета средства закључно са 31.12.2022. године</t>
    </r>
    <r>
      <rPr>
        <sz val="10"/>
        <rFont val="Arial"/>
        <family val="2"/>
      </rPr>
      <t>) обухвата трансфере здравственој установи и пренос средстава на име директног плаћања добављачу од стране РФЗО, који се односе на уговоре закључене за 2022. годину</t>
    </r>
  </si>
  <si>
    <r>
      <rPr>
        <b/>
        <sz val="10"/>
        <rFont val="Arial"/>
        <family val="2"/>
      </rPr>
      <t>Напомена 5:</t>
    </r>
    <r>
      <rPr>
        <sz val="10"/>
        <rFont val="Arial"/>
        <family val="2"/>
      </rPr>
      <t xml:space="preserve"> Како би се колоне 8, 9 и 10 - ред 1.1 и 1.2 (</t>
    </r>
    <r>
      <rPr>
        <i/>
        <sz val="10"/>
        <rFont val="Arial"/>
        <family val="2"/>
      </rPr>
      <t>плате и превоз</t>
    </r>
    <r>
      <rPr>
        <sz val="10"/>
        <rFont val="Arial"/>
        <family val="2"/>
      </rPr>
      <t>) и колона 8 - ред 1.3, 1.4 и 1.5.1 (</t>
    </r>
    <r>
      <rPr>
        <i/>
        <sz val="10"/>
        <rFont val="Arial"/>
        <family val="2"/>
      </rPr>
      <t>енергенти, исхрана болесника и материјални и остали трошкови</t>
    </r>
    <r>
      <rPr>
        <sz val="10"/>
        <rFont val="Arial"/>
        <family val="2"/>
      </rPr>
      <t>) аутоматски попуниле из помоћних образаца, потребно је унети податак у колону 2 (</t>
    </r>
    <r>
      <rPr>
        <i/>
        <sz val="10"/>
        <rFont val="Arial"/>
        <family val="2"/>
      </rPr>
      <t>Уговорена накнада за 2022. годину</t>
    </r>
    <r>
      <rPr>
        <sz val="10"/>
        <rFont val="Arial"/>
        <family val="2"/>
      </rPr>
      <t>) за ове намене</t>
    </r>
  </si>
  <si>
    <t>НАМЕНЕ ПОРЕД НАКНАДЕ УТВРЂЕНЕ ПРЕДРАЧУНОМ КОД КОЈИХ ЈЕ УТРОШАК ЛЕКОВА И МЕДИЦИНСКИХ СРЕДСТАВА У ПЕРИОДУ  01.01.-31.12.2022. ГОДИНЕ ПЛАЋЕН ДИРЕКТНО ДОБАВЉАЧИМА</t>
  </si>
  <si>
    <t>за период 01.01. - 31.12.2022. године</t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</si>
  <si>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Колона 6 (</t>
    </r>
    <r>
      <rPr>
        <i/>
        <sz val="10"/>
        <rFont val="Arial"/>
        <family val="2"/>
      </rPr>
      <t>Пренета средства закључно са 31.12.2022. године)</t>
    </r>
    <r>
      <rPr>
        <sz val="10"/>
        <rFont val="Arial"/>
        <family val="2"/>
      </rPr>
      <t xml:space="preserve"> обухвата трансфере здравственим установама тј. не обухвата пренос средстава на име директног плаћања од стране РФЗО, који се односе на уговоре закључене за 2022. годину</t>
    </r>
  </si>
  <si>
    <t>СПРОВЕДЕНИ ОБРАЧУН СА ЗДРАВСТВЕНИМ УСТАНОВАМА ЗА СТОМАТОЛОШКУ ЗЗ за период  01.01. - 31.12.2022. године</t>
  </si>
  <si>
    <t>Извршене рефундације за 2022. годину</t>
  </si>
  <si>
    <t>Фактурисано умањено за партиципацију   за 2022. годину</t>
  </si>
  <si>
    <t>Призната накнада 2022. годину</t>
  </si>
  <si>
    <r>
      <rPr>
        <b/>
        <sz val="10"/>
        <rFont val="Arial"/>
        <family val="2"/>
      </rPr>
      <t>Напомена 6:</t>
    </r>
    <r>
      <rPr>
        <sz val="10"/>
        <rFont val="Arial"/>
        <family val="2"/>
      </rPr>
      <t xml:space="preserve"> Колона 10 (</t>
    </r>
    <r>
      <rPr>
        <i/>
        <sz val="10"/>
        <rFont val="Arial"/>
        <family val="2"/>
      </rPr>
      <t>Пренета средства закључно са 31.12.2022. године)</t>
    </r>
    <r>
      <rPr>
        <sz val="10"/>
        <rFont val="Arial"/>
        <family val="2"/>
      </rPr>
      <t xml:space="preserve"> обухвата трансфере који се односе на уговоре закључене за 2022. годину</t>
    </r>
  </si>
  <si>
    <t>Стање неизмирених обавеза у здравственој установи на дан 31.12.2022. године</t>
  </si>
  <si>
    <t>Укупне неизмирене обавезе (доспеле и недоспеле) са стањем на дан 31.12.2022. године</t>
  </si>
  <si>
    <t>из 2022. године закључно са 31.12.2022. године</t>
  </si>
  <si>
    <t>СПРОВЕДЕНИ ОБРАЧУН СА РХ ЦЕНТРИМА за период  01.01. - 31.12.2022. године</t>
  </si>
  <si>
    <t>Укупно пренета средства за 2022. годину</t>
  </si>
  <si>
    <r>
      <rPr>
        <b/>
        <sz val="10"/>
        <rFont val="Arial"/>
        <family val="2"/>
      </rPr>
      <t>Напомена 2</t>
    </r>
    <r>
      <rPr>
        <sz val="10"/>
        <rFont val="Arial"/>
        <family val="2"/>
      </rPr>
      <t>: Колона 11 (</t>
    </r>
    <r>
      <rPr>
        <i/>
        <sz val="10"/>
        <rFont val="Arial"/>
        <family val="2"/>
      </rPr>
      <t>Пренета средства закљућно са 31.12.2022. године)</t>
    </r>
    <r>
      <rPr>
        <sz val="10"/>
        <rFont val="Arial"/>
        <family val="2"/>
      </rPr>
      <t xml:space="preserve"> обухвата трансфере који се односе на уговоре закључене за 2022. годину</t>
    </r>
  </si>
  <si>
    <t>СПРОВЕДЕНИ ОБРАЧУН СА ЗАВОДИМА ЗА ЈАВНО ЗДРАВЉЕ за период  01.01. - 31.12.2022. године</t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</si>
  <si>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Колона 11 (</t>
    </r>
    <r>
      <rPr>
        <i/>
        <sz val="10"/>
        <rFont val="Arial"/>
        <family val="2"/>
      </rPr>
      <t>Пренета средства закључно са 31.12.2022. године)</t>
    </r>
    <r>
      <rPr>
        <sz val="10"/>
        <rFont val="Arial"/>
        <family val="2"/>
      </rPr>
      <t xml:space="preserve"> обухвата трансфере који се односе на уговоре закључене за 2022. годину</t>
    </r>
  </si>
  <si>
    <t>СПРОВЕДЕНИ ОБРАЧУН СА АПОТЕКОМ ИЛИ ЗУ КОЈА У СВОМ САСТАВУ ИМА АПОТЕКУ за период  01.01. - 31.12.2022. године</t>
  </si>
  <si>
    <r>
      <t>Напомена: Колона 6 (</t>
    </r>
    <r>
      <rPr>
        <i/>
        <sz val="10"/>
        <rFont val="Arial"/>
        <family val="2"/>
      </rPr>
      <t>Пренета средства закључно са 31.12.2022. године</t>
    </r>
    <r>
      <rPr>
        <sz val="10"/>
        <rFont val="Arial"/>
        <family val="2"/>
      </rPr>
      <t>) обухвата трансфере који се односе на уговоре закључене за 2022. годину</t>
    </r>
  </si>
  <si>
    <t>СПРОВЕДЕНИ ОБРАЧУН СА ИНСТИТУТИМА/ЗАВОДИМА ЗА ТРАНСФУЗИЈУ КРВИ ЗА ПЕРИОД 01.01. - 31.12.2022. године</t>
  </si>
  <si>
    <r>
      <rPr>
        <b/>
        <sz val="10"/>
        <rFont val="Arial"/>
        <family val="2"/>
      </rPr>
      <t xml:space="preserve">Напомена: </t>
    </r>
    <r>
      <rPr>
        <sz val="10"/>
        <rFont val="Arial"/>
        <family val="2"/>
      </rPr>
      <t>Колона 11 (</t>
    </r>
    <r>
      <rPr>
        <i/>
        <sz val="10"/>
        <rFont val="Arial"/>
        <family val="2"/>
      </rPr>
      <t>Пренета средства закључно са 31.12.2022. године)</t>
    </r>
    <r>
      <rPr>
        <sz val="10"/>
        <rFont val="Arial"/>
        <family val="2"/>
      </rPr>
      <t xml:space="preserve"> обухвата трансфере који се односе на уговоре закључене за 2022. годину</t>
    </r>
  </si>
  <si>
    <t>Фактурисана партиципација за 2022. годину</t>
  </si>
  <si>
    <t>5=3-4</t>
  </si>
  <si>
    <t>6=4-3</t>
  </si>
  <si>
    <t>ТРОШКОВИ НАБАВКЕ И УВОЗА РЕПРОДУКТИВНИХ ЋЕЛИЈА У ЦИЉУ БМПО</t>
  </si>
  <si>
    <t>СВЕГА СРЕДСТВА ИЗНАД УГОВОРЕНЕ НАКНАДЕ (1-16)</t>
  </si>
  <si>
    <t>СВЕГА (1-5)</t>
  </si>
  <si>
    <t>Директно плаћено добављачима за намене поред накнаде утврђене Предрачуном</t>
  </si>
  <si>
    <t>из 2019. и ранијих година са стањем на дан 31.12.2022.</t>
  </si>
  <si>
    <t>из 2020. и 2021. године са стањем на дан 31.12.2022.</t>
  </si>
  <si>
    <t>ПО5</t>
  </si>
  <si>
    <r>
      <rPr>
        <b/>
        <sz val="10"/>
        <rFont val="Arial"/>
        <family val="2"/>
      </rPr>
      <t xml:space="preserve">Напомена 4: </t>
    </r>
    <r>
      <rPr>
        <sz val="10"/>
        <rFont val="Arial"/>
        <family val="2"/>
      </rPr>
      <t>Ред 2.1.4</t>
    </r>
    <r>
      <rPr>
        <i/>
        <sz val="10"/>
        <rFont val="Arial"/>
        <family val="2"/>
      </rPr>
      <t xml:space="preserve"> (Енергенти) </t>
    </r>
    <r>
      <rPr>
        <sz val="10"/>
        <rFont val="Arial"/>
        <family val="2"/>
      </rPr>
      <t>попуњава само Завод за стоматологију Крагујевац (уноси се износ обрачунских расхода)</t>
    </r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</si>
  <si>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У колонама 1, 2 и 3  исказују се доспеле неизмирене обавезе здравствене установе са стањем на дан 31.12.2022. године (ДПО закључно са 31.12.2022. године), а које су остале неизмирене на дан  31.01.2023. године. </t>
    </r>
  </si>
  <si>
    <r>
      <rPr>
        <b/>
        <sz val="10"/>
        <rFont val="Arial"/>
        <family val="2"/>
      </rPr>
      <t>Напомена 4</t>
    </r>
    <r>
      <rPr>
        <sz val="10"/>
        <rFont val="Arial"/>
        <family val="2"/>
      </rPr>
      <t>: У складу са чланом 94. Правилника о уговарању, прерасподела до укупних предрачунских средстава врши се за намене у реду 2, 3 и 4</t>
    </r>
  </si>
  <si>
    <t>СВЕГА СРЕДСТВА ИЗНАД УГОВОРЕНЕ НАКНАДЕ (1-2)</t>
  </si>
  <si>
    <t>МЕДИЦИНСКИ ГАСОВИ</t>
  </si>
  <si>
    <t>22.02.2023.</t>
  </si>
</sst>
</file>

<file path=xl/styles.xml><?xml version="1.0" encoding="utf-8"?>
<styleSheet xmlns="http://schemas.openxmlformats.org/spreadsheetml/2006/main">
  <numFmts count="1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_-;\-* #,##0_-;_-* &quot;-&quot;_-;_-@_-"/>
    <numFmt numFmtId="44" formatCode="_-* #,##0.00\ &quot;Din&quot;_-;\-* #,##0.00\ &quot;Din&quot;_-;_-* &quot;-&quot;??\ &quot;Di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8"/>
      <color indexed="10"/>
      <name val="Verdana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33"/>
      <name val="Arial"/>
      <family val="2"/>
    </font>
    <font>
      <sz val="8"/>
      <color indexed="33"/>
      <name val="Verdana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4"/>
      <color indexed="10"/>
      <name val="Verdana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Verdana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rgb="FFFF0000"/>
      <name val="Verdana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wrapTex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6" fillId="33" borderId="10" xfId="59" applyFont="1" applyFill="1" applyBorder="1" applyAlignment="1" applyProtection="1">
      <alignment horizontal="left" wrapText="1"/>
      <protection locked="0"/>
    </xf>
    <xf numFmtId="49" fontId="0" fillId="34" borderId="0" xfId="0" applyNumberFormat="1" applyFill="1" applyAlignment="1" applyProtection="1">
      <alignment/>
      <protection locked="0"/>
    </xf>
    <xf numFmtId="49" fontId="0" fillId="34" borderId="0" xfId="0" applyNumberFormat="1" applyFill="1" applyAlignment="1">
      <alignment/>
    </xf>
    <xf numFmtId="0" fontId="0" fillId="34" borderId="0" xfId="58" applyFont="1" applyFill="1" applyBorder="1">
      <alignment/>
      <protection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3" fontId="12" fillId="0" borderId="12" xfId="0" applyNumberFormat="1" applyFont="1" applyFill="1" applyBorder="1" applyAlignment="1" applyProtection="1">
      <alignment/>
      <protection/>
    </xf>
    <xf numFmtId="0" fontId="13" fillId="0" borderId="1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13" xfId="0" applyFont="1" applyFill="1" applyBorder="1" applyAlignment="1" applyProtection="1">
      <alignment horizontal="center" vertical="center"/>
      <protection/>
    </xf>
    <xf numFmtId="3" fontId="12" fillId="0" borderId="12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/>
      <protection/>
    </xf>
    <xf numFmtId="10" fontId="11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3" fontId="13" fillId="0" borderId="12" xfId="0" applyNumberFormat="1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49" fontId="14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3" fontId="12" fillId="0" borderId="13" xfId="0" applyNumberFormat="1" applyFont="1" applyFill="1" applyBorder="1" applyAlignment="1" applyProtection="1">
      <alignment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4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3" fontId="12" fillId="0" borderId="15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/>
    </xf>
    <xf numFmtId="3" fontId="12" fillId="0" borderId="13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3" fontId="13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0" fillId="34" borderId="0" xfId="58" applyFont="1" applyFill="1" applyBorder="1">
      <alignment/>
      <protection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left"/>
      <protection/>
    </xf>
    <xf numFmtId="0" fontId="6" fillId="33" borderId="0" xfId="59" applyFont="1" applyFill="1" applyBorder="1" applyAlignment="1" applyProtection="1">
      <alignment horizontal="left" wrapText="1"/>
      <protection locked="0"/>
    </xf>
    <xf numFmtId="0" fontId="15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58" applyFont="1" applyFill="1" applyBorder="1" applyProtection="1">
      <alignment/>
      <protection locked="0"/>
    </xf>
    <xf numFmtId="0" fontId="0" fillId="33" borderId="0" xfId="58" applyFont="1" applyFill="1" applyBorder="1">
      <alignment/>
      <protection/>
    </xf>
    <xf numFmtId="0" fontId="0" fillId="33" borderId="0" xfId="58" applyFill="1" applyBorder="1">
      <alignment/>
      <protection/>
    </xf>
    <xf numFmtId="0" fontId="0" fillId="33" borderId="0" xfId="58" applyFont="1" applyFill="1" applyBorder="1">
      <alignment/>
      <protection/>
    </xf>
    <xf numFmtId="0" fontId="0" fillId="33" borderId="0" xfId="58" applyFont="1" applyFill="1" applyBorder="1">
      <alignment/>
      <protection/>
    </xf>
    <xf numFmtId="0" fontId="0" fillId="33" borderId="0" xfId="58" applyFont="1" applyFill="1" applyBorder="1" applyProtection="1">
      <alignment/>
      <protection locked="0"/>
    </xf>
    <xf numFmtId="0" fontId="0" fillId="34" borderId="0" xfId="58" applyFont="1" applyFill="1" applyBorder="1" applyProtection="1">
      <alignment/>
      <protection locked="0"/>
    </xf>
    <xf numFmtId="0" fontId="0" fillId="34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right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3" fillId="0" borderId="12" xfId="0" applyFont="1" applyFill="1" applyBorder="1" applyAlignment="1">
      <alignment horizontal="center"/>
    </xf>
    <xf numFmtId="0" fontId="13" fillId="0" borderId="20" xfId="0" applyFont="1" applyFill="1" applyBorder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3" fontId="13" fillId="0" borderId="12" xfId="0" applyNumberFormat="1" applyFont="1" applyFill="1" applyBorder="1" applyAlignment="1" applyProtection="1">
      <alignment/>
      <protection/>
    </xf>
    <xf numFmtId="3" fontId="12" fillId="35" borderId="14" xfId="0" applyNumberFormat="1" applyFont="1" applyFill="1" applyBorder="1" applyAlignment="1" applyProtection="1">
      <alignment/>
      <protection/>
    </xf>
    <xf numFmtId="3" fontId="12" fillId="35" borderId="13" xfId="0" applyNumberFormat="1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49" fontId="0" fillId="34" borderId="0" xfId="0" applyNumberFormat="1" applyFont="1" applyFill="1" applyAlignment="1">
      <alignment/>
    </xf>
    <xf numFmtId="0" fontId="18" fillId="0" borderId="0" xfId="0" applyFont="1" applyAlignment="1" applyProtection="1">
      <alignment horizontal="left" vertical="center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3" fontId="12" fillId="36" borderId="12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12" fillId="0" borderId="12" xfId="60" applyFont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/>
      <protection/>
    </xf>
    <xf numFmtId="3" fontId="13" fillId="36" borderId="12" xfId="0" applyNumberFormat="1" applyFont="1" applyFill="1" applyBorder="1" applyAlignment="1" applyProtection="1">
      <alignment/>
      <protection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6" fillId="0" borderId="12" xfId="0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 applyProtection="1">
      <alignment horizontal="center" vertical="center"/>
      <protection/>
    </xf>
    <xf numFmtId="0" fontId="66" fillId="0" borderId="12" xfId="0" applyFont="1" applyFill="1" applyBorder="1" applyAlignment="1" applyProtection="1">
      <alignment vertical="center" wrapText="1"/>
      <protection/>
    </xf>
    <xf numFmtId="49" fontId="67" fillId="0" borderId="11" xfId="0" applyNumberFormat="1" applyFont="1" applyFill="1" applyBorder="1" applyAlignment="1" applyProtection="1">
      <alignment horizontal="center" vertical="center"/>
      <protection/>
    </xf>
    <xf numFmtId="0" fontId="67" fillId="0" borderId="12" xfId="0" applyFont="1" applyFill="1" applyBorder="1" applyAlignment="1" applyProtection="1">
      <alignment vertical="center" wrapText="1"/>
      <protection/>
    </xf>
    <xf numFmtId="49" fontId="67" fillId="0" borderId="21" xfId="0" applyNumberFormat="1" applyFont="1" applyFill="1" applyBorder="1" applyAlignment="1" applyProtection="1">
      <alignment horizontal="center" vertical="center"/>
      <protection/>
    </xf>
    <xf numFmtId="0" fontId="68" fillId="0" borderId="16" xfId="0" applyFont="1" applyFill="1" applyBorder="1" applyAlignment="1" applyProtection="1">
      <alignment horizontal="center" vertical="center"/>
      <protection/>
    </xf>
    <xf numFmtId="0" fontId="68" fillId="0" borderId="14" xfId="0" applyFont="1" applyFill="1" applyBorder="1" applyAlignment="1" applyProtection="1">
      <alignment vertical="center" wrapText="1"/>
      <protection/>
    </xf>
    <xf numFmtId="3" fontId="13" fillId="37" borderId="12" xfId="0" applyNumberFormat="1" applyFont="1" applyFill="1" applyBorder="1" applyAlignment="1" applyProtection="1">
      <alignment/>
      <protection/>
    </xf>
    <xf numFmtId="49" fontId="12" fillId="0" borderId="16" xfId="0" applyNumberFormat="1" applyFont="1" applyFill="1" applyBorder="1" applyAlignment="1" applyProtection="1">
      <alignment horizontal="center" vertical="center"/>
      <protection/>
    </xf>
    <xf numFmtId="0" fontId="0" fillId="36" borderId="0" xfId="58" applyFont="1" applyFill="1" applyBorder="1" applyProtection="1">
      <alignment/>
      <protection locked="0"/>
    </xf>
    <xf numFmtId="0" fontId="0" fillId="36" borderId="0" xfId="58" applyFont="1" applyFill="1" applyBorder="1">
      <alignment/>
      <protection/>
    </xf>
    <xf numFmtId="0" fontId="0" fillId="36" borderId="0" xfId="58" applyFont="1" applyFill="1" applyBorder="1">
      <alignment/>
      <protection/>
    </xf>
    <xf numFmtId="0" fontId="19" fillId="36" borderId="0" xfId="58" applyFont="1" applyFill="1" applyBorder="1">
      <alignment/>
      <protection/>
    </xf>
    <xf numFmtId="0" fontId="0" fillId="36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/>
      <protection/>
    </xf>
    <xf numFmtId="3" fontId="12" fillId="0" borderId="12" xfId="0" applyNumberFormat="1" applyFont="1" applyFill="1" applyBorder="1" applyAlignment="1" applyProtection="1">
      <alignment wrapText="1"/>
      <protection/>
    </xf>
    <xf numFmtId="3" fontId="12" fillId="0" borderId="13" xfId="0" applyNumberFormat="1" applyFont="1" applyFill="1" applyBorder="1" applyAlignment="1" applyProtection="1">
      <alignment wrapText="1"/>
      <protection/>
    </xf>
    <xf numFmtId="3" fontId="13" fillId="0" borderId="12" xfId="0" applyNumberFormat="1" applyFont="1" applyFill="1" applyBorder="1" applyAlignment="1" applyProtection="1">
      <alignment wrapText="1"/>
      <protection/>
    </xf>
    <xf numFmtId="3" fontId="13" fillId="38" borderId="12" xfId="0" applyNumberFormat="1" applyFont="1" applyFill="1" applyBorder="1" applyAlignment="1" applyProtection="1">
      <alignment wrapText="1"/>
      <protection/>
    </xf>
    <xf numFmtId="3" fontId="13" fillId="36" borderId="12" xfId="0" applyNumberFormat="1" applyFont="1" applyFill="1" applyBorder="1" applyAlignment="1" applyProtection="1">
      <alignment wrapText="1"/>
      <protection/>
    </xf>
    <xf numFmtId="3" fontId="21" fillId="35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3" fontId="22" fillId="35" borderId="12" xfId="0" applyNumberFormat="1" applyFont="1" applyFill="1" applyBorder="1" applyAlignment="1" applyProtection="1">
      <alignment/>
      <protection locked="0"/>
    </xf>
    <xf numFmtId="3" fontId="22" fillId="37" borderId="12" xfId="0" applyNumberFormat="1" applyFont="1" applyFill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/>
    </xf>
    <xf numFmtId="0" fontId="21" fillId="39" borderId="0" xfId="0" applyFont="1" applyFill="1" applyAlignment="1" applyProtection="1">
      <alignment/>
      <protection locked="0"/>
    </xf>
    <xf numFmtId="3" fontId="13" fillId="0" borderId="23" xfId="0" applyNumberFormat="1" applyFont="1" applyFill="1" applyBorder="1" applyAlignment="1" applyProtection="1">
      <alignment/>
      <protection locked="0"/>
    </xf>
    <xf numFmtId="3" fontId="12" fillId="0" borderId="15" xfId="0" applyNumberFormat="1" applyFont="1" applyFill="1" applyBorder="1" applyAlignment="1" applyProtection="1">
      <alignment/>
      <protection/>
    </xf>
    <xf numFmtId="3" fontId="13" fillId="38" borderId="12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 locked="0"/>
    </xf>
    <xf numFmtId="3" fontId="13" fillId="0" borderId="12" xfId="0" applyNumberFormat="1" applyFont="1" applyFill="1" applyBorder="1" applyAlignment="1" applyProtection="1">
      <alignment wrapText="1"/>
      <protection locked="0"/>
    </xf>
    <xf numFmtId="3" fontId="12" fillId="0" borderId="14" xfId="0" applyNumberFormat="1" applyFont="1" applyFill="1" applyBorder="1" applyAlignment="1" applyProtection="1">
      <alignment wrapText="1"/>
      <protection/>
    </xf>
    <xf numFmtId="3" fontId="12" fillId="0" borderId="15" xfId="0" applyNumberFormat="1" applyFont="1" applyFill="1" applyBorder="1" applyAlignment="1" applyProtection="1">
      <alignment wrapText="1"/>
      <protection/>
    </xf>
    <xf numFmtId="3" fontId="12" fillId="0" borderId="12" xfId="0" applyNumberFormat="1" applyFont="1" applyFill="1" applyBorder="1" applyAlignment="1" applyProtection="1">
      <alignment wrapText="1"/>
      <protection locked="0"/>
    </xf>
    <xf numFmtId="3" fontId="12" fillId="38" borderId="12" xfId="0" applyNumberFormat="1" applyFont="1" applyFill="1" applyBorder="1" applyAlignment="1" applyProtection="1">
      <alignment wrapText="1"/>
      <protection/>
    </xf>
    <xf numFmtId="0" fontId="0" fillId="0" borderId="0" xfId="56" applyFont="1" applyFill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49" fontId="0" fillId="40" borderId="12" xfId="0" applyNumberFormat="1" applyFont="1" applyFill="1" applyBorder="1" applyAlignment="1" applyProtection="1">
      <alignment/>
      <protection locked="0"/>
    </xf>
    <xf numFmtId="3" fontId="13" fillId="0" borderId="20" xfId="0" applyNumberFormat="1" applyFont="1" applyFill="1" applyBorder="1" applyAlignment="1" applyProtection="1">
      <alignment/>
      <protection locked="0"/>
    </xf>
    <xf numFmtId="3" fontId="12" fillId="0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3" fillId="0" borderId="24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 applyProtection="1">
      <alignment horizontal="center"/>
      <protection/>
    </xf>
    <xf numFmtId="3" fontId="12" fillId="0" borderId="24" xfId="0" applyNumberFormat="1" applyFont="1" applyFill="1" applyBorder="1" applyAlignment="1" applyProtection="1">
      <alignment/>
      <protection/>
    </xf>
    <xf numFmtId="3" fontId="12" fillId="0" borderId="25" xfId="0" applyNumberFormat="1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55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/>
      <protection/>
    </xf>
    <xf numFmtId="0" fontId="69" fillId="0" borderId="0" xfId="0" applyFont="1" applyAlignment="1" applyProtection="1">
      <alignment horizontal="left" vertical="center"/>
      <protection/>
    </xf>
    <xf numFmtId="0" fontId="70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left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3" fontId="1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right"/>
      <protection/>
    </xf>
    <xf numFmtId="0" fontId="13" fillId="0" borderId="12" xfId="0" applyFont="1" applyFill="1" applyBorder="1" applyAlignment="1" applyProtection="1">
      <alignment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13" fillId="0" borderId="0" xfId="0" applyNumberFormat="1" applyFont="1" applyFill="1" applyAlignment="1">
      <alignment vertical="center" wrapText="1"/>
    </xf>
    <xf numFmtId="3" fontId="13" fillId="0" borderId="23" xfId="0" applyNumberFormat="1" applyFont="1" applyFill="1" applyBorder="1" applyAlignment="1" applyProtection="1">
      <alignment/>
      <protection/>
    </xf>
    <xf numFmtId="0" fontId="72" fillId="0" borderId="0" xfId="0" applyFont="1" applyFill="1" applyAlignment="1" applyProtection="1">
      <alignment horizontal="center"/>
      <protection/>
    </xf>
    <xf numFmtId="0" fontId="72" fillId="0" borderId="0" xfId="0" applyFont="1" applyFill="1" applyAlignment="1" applyProtection="1">
      <alignment horizontal="center" vertical="center" wrapText="1"/>
      <protection/>
    </xf>
    <xf numFmtId="0" fontId="72" fillId="0" borderId="0" xfId="0" applyFont="1" applyFill="1" applyAlignment="1" applyProtection="1">
      <alignment/>
      <protection/>
    </xf>
    <xf numFmtId="0" fontId="13" fillId="0" borderId="13" xfId="0" applyFont="1" applyFill="1" applyBorder="1" applyAlignment="1" applyProtection="1">
      <alignment horizontal="center"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2" fillId="36" borderId="13" xfId="0" applyNumberFormat="1" applyFont="1" applyFill="1" applyBorder="1" applyAlignment="1" applyProtection="1">
      <alignment/>
      <protection/>
    </xf>
    <xf numFmtId="3" fontId="12" fillId="0" borderId="11" xfId="0" applyNumberFormat="1" applyFont="1" applyFill="1" applyBorder="1" applyAlignment="1" applyProtection="1">
      <alignment/>
      <protection/>
    </xf>
    <xf numFmtId="3" fontId="13" fillId="36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 locked="0"/>
    </xf>
    <xf numFmtId="3" fontId="12" fillId="36" borderId="11" xfId="0" applyNumberFormat="1" applyFont="1" applyFill="1" applyBorder="1" applyAlignment="1" applyProtection="1">
      <alignment/>
      <protection/>
    </xf>
    <xf numFmtId="3" fontId="12" fillId="0" borderId="16" xfId="0" applyNumberFormat="1" applyFont="1" applyFill="1" applyBorder="1" applyAlignment="1" applyProtection="1">
      <alignment/>
      <protection/>
    </xf>
    <xf numFmtId="3" fontId="12" fillId="0" borderId="27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 vertical="center" wrapText="1"/>
      <protection/>
    </xf>
    <xf numFmtId="3" fontId="12" fillId="0" borderId="15" xfId="0" applyNumberFormat="1" applyFont="1" applyFill="1" applyBorder="1" applyAlignment="1" applyProtection="1">
      <alignment vertical="center" wrapText="1"/>
      <protection/>
    </xf>
    <xf numFmtId="3" fontId="12" fillId="41" borderId="12" xfId="0" applyNumberFormat="1" applyFont="1" applyFill="1" applyBorder="1" applyAlignment="1" applyProtection="1">
      <alignment/>
      <protection/>
    </xf>
    <xf numFmtId="3" fontId="13" fillId="41" borderId="23" xfId="0" applyNumberFormat="1" applyFont="1" applyFill="1" applyBorder="1" applyAlignment="1" applyProtection="1">
      <alignment/>
      <protection/>
    </xf>
    <xf numFmtId="3" fontId="13" fillId="41" borderId="12" xfId="0" applyNumberFormat="1" applyFont="1" applyFill="1" applyBorder="1" applyAlignment="1" applyProtection="1">
      <alignment/>
      <protection/>
    </xf>
    <xf numFmtId="3" fontId="12" fillId="41" borderId="13" xfId="0" applyNumberFormat="1" applyFont="1" applyFill="1" applyBorder="1" applyAlignment="1" applyProtection="1">
      <alignment/>
      <protection/>
    </xf>
    <xf numFmtId="3" fontId="12" fillId="36" borderId="12" xfId="0" applyNumberFormat="1" applyFont="1" applyFill="1" applyBorder="1" applyAlignment="1" applyProtection="1">
      <alignment wrapText="1"/>
      <protection/>
    </xf>
    <xf numFmtId="3" fontId="13" fillId="0" borderId="12" xfId="0" applyNumberFormat="1" applyFont="1" applyFill="1" applyBorder="1" applyAlignment="1" applyProtection="1">
      <alignment/>
      <protection/>
    </xf>
    <xf numFmtId="0" fontId="71" fillId="0" borderId="0" xfId="0" applyFont="1" applyAlignment="1">
      <alignment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/>
      <protection/>
    </xf>
    <xf numFmtId="3" fontId="13" fillId="0" borderId="12" xfId="0" applyNumberFormat="1" applyFont="1" applyBorder="1" applyAlignment="1" applyProtection="1">
      <alignment/>
      <protection/>
    </xf>
    <xf numFmtId="3" fontId="13" fillId="41" borderId="12" xfId="0" applyNumberFormat="1" applyFont="1" applyFill="1" applyBorder="1" applyAlignment="1" applyProtection="1">
      <alignment/>
      <protection/>
    </xf>
    <xf numFmtId="0" fontId="14" fillId="0" borderId="23" xfId="0" applyFont="1" applyFill="1" applyBorder="1" applyAlignment="1" applyProtection="1">
      <alignment vertical="center" wrapText="1"/>
      <protection/>
    </xf>
    <xf numFmtId="3" fontId="12" fillId="41" borderId="23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0" fontId="11" fillId="0" borderId="0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Fill="1" applyAlignment="1">
      <alignment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>
      <alignment/>
    </xf>
    <xf numFmtId="0" fontId="18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 horizontal="left" vertical="center"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28" xfId="60" applyFont="1" applyBorder="1" applyAlignment="1" applyProtection="1">
      <alignment vertical="center" wrapText="1"/>
      <protection/>
    </xf>
    <xf numFmtId="3" fontId="12" fillId="0" borderId="28" xfId="0" applyNumberFormat="1" applyFont="1" applyFill="1" applyBorder="1" applyAlignment="1" applyProtection="1">
      <alignment/>
      <protection/>
    </xf>
    <xf numFmtId="0" fontId="0" fillId="0" borderId="0" xfId="56" applyFont="1" applyFill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/>
      <protection/>
    </xf>
    <xf numFmtId="0" fontId="0" fillId="0" borderId="0" xfId="56" applyFont="1" applyAlignment="1" applyProtection="1">
      <alignment horizontal="center" vertical="center" wrapText="1"/>
      <protection/>
    </xf>
    <xf numFmtId="0" fontId="0" fillId="0" borderId="0" xfId="56" applyFont="1" applyProtection="1">
      <alignment/>
      <protection/>
    </xf>
    <xf numFmtId="0" fontId="9" fillId="0" borderId="0" xfId="56" applyFont="1" applyAlignment="1" applyProtection="1">
      <alignment horizontal="right"/>
      <protection/>
    </xf>
    <xf numFmtId="0" fontId="9" fillId="0" borderId="0" xfId="56" applyFont="1" applyAlignment="1" applyProtection="1">
      <alignment horizontal="left"/>
      <protection/>
    </xf>
    <xf numFmtId="0" fontId="0" fillId="0" borderId="0" xfId="56" applyFont="1" applyAlignment="1" applyProtection="1">
      <alignment horizontal="left"/>
      <protection/>
    </xf>
    <xf numFmtId="0" fontId="18" fillId="0" borderId="0" xfId="56" applyFont="1" applyAlignment="1" applyProtection="1">
      <alignment horizontal="left" vertical="center"/>
      <protection/>
    </xf>
    <xf numFmtId="0" fontId="10" fillId="0" borderId="0" xfId="56" applyFont="1" applyAlignment="1" applyProtection="1">
      <alignment horizontal="left"/>
      <protection/>
    </xf>
    <xf numFmtId="0" fontId="0" fillId="0" borderId="0" xfId="56" applyFont="1" applyAlignment="1" applyProtection="1">
      <alignment horizontal="left" vertical="center" wrapText="1"/>
      <protection/>
    </xf>
    <xf numFmtId="0" fontId="15" fillId="0" borderId="0" xfId="56" applyFont="1" applyProtection="1">
      <alignment/>
      <protection/>
    </xf>
    <xf numFmtId="0" fontId="0" fillId="0" borderId="0" xfId="56" applyFont="1" applyAlignment="1" applyProtection="1">
      <alignment horizontal="right"/>
      <protection/>
    </xf>
    <xf numFmtId="0" fontId="3" fillId="0" borderId="0" xfId="56" applyFont="1" applyFill="1" applyProtection="1">
      <alignment/>
      <protection/>
    </xf>
    <xf numFmtId="0" fontId="13" fillId="0" borderId="12" xfId="56" applyFont="1" applyFill="1" applyBorder="1" applyAlignment="1" applyProtection="1">
      <alignment horizontal="center" vertical="center"/>
      <protection/>
    </xf>
    <xf numFmtId="0" fontId="13" fillId="0" borderId="12" xfId="56" applyFont="1" applyFill="1" applyBorder="1" applyAlignment="1" applyProtection="1">
      <alignment horizontal="center" vertical="center" wrapText="1"/>
      <protection/>
    </xf>
    <xf numFmtId="0" fontId="14" fillId="0" borderId="12" xfId="56" applyFont="1" applyFill="1" applyBorder="1" applyAlignment="1" applyProtection="1">
      <alignment horizontal="center" vertical="center"/>
      <protection/>
    </xf>
    <xf numFmtId="0" fontId="14" fillId="0" borderId="12" xfId="56" applyFont="1" applyFill="1" applyBorder="1" applyAlignment="1" applyProtection="1">
      <alignment vertical="center" wrapText="1"/>
      <protection/>
    </xf>
    <xf numFmtId="3" fontId="13" fillId="0" borderId="12" xfId="56" applyNumberFormat="1" applyFont="1" applyFill="1" applyBorder="1" applyProtection="1">
      <alignment/>
      <protection locked="0"/>
    </xf>
    <xf numFmtId="3" fontId="13" fillId="0" borderId="12" xfId="56" applyNumberFormat="1" applyFont="1" applyBorder="1" applyProtection="1">
      <alignment/>
      <protection/>
    </xf>
    <xf numFmtId="49" fontId="14" fillId="0" borderId="12" xfId="56" applyNumberFormat="1" applyFont="1" applyFill="1" applyBorder="1" applyAlignment="1" applyProtection="1">
      <alignment horizontal="center" vertical="center"/>
      <protection/>
    </xf>
    <xf numFmtId="3" fontId="13" fillId="41" borderId="12" xfId="56" applyNumberFormat="1" applyFont="1" applyFill="1" applyBorder="1" applyProtection="1">
      <alignment/>
      <protection/>
    </xf>
    <xf numFmtId="0" fontId="0" fillId="0" borderId="0" xfId="56" applyFont="1" applyAlignment="1" applyProtection="1">
      <alignment horizontal="center"/>
      <protection/>
    </xf>
    <xf numFmtId="0" fontId="0" fillId="0" borderId="0" xfId="56" applyFont="1" applyAlignment="1" applyProtection="1">
      <alignment vertical="center"/>
      <protection/>
    </xf>
    <xf numFmtId="0" fontId="0" fillId="0" borderId="0" xfId="56" applyFont="1" applyAlignment="1" applyProtection="1">
      <alignment vertical="center" wrapText="1"/>
      <protection/>
    </xf>
    <xf numFmtId="0" fontId="17" fillId="0" borderId="0" xfId="56" applyFont="1" applyAlignment="1" applyProtection="1">
      <alignment vertical="center"/>
      <protection/>
    </xf>
    <xf numFmtId="0" fontId="13" fillId="0" borderId="0" xfId="56" applyFont="1" applyFill="1" applyAlignment="1" applyProtection="1">
      <alignment horizontal="center"/>
      <protection/>
    </xf>
    <xf numFmtId="0" fontId="13" fillId="0" borderId="0" xfId="56" applyFont="1" applyFill="1" applyAlignment="1" applyProtection="1">
      <alignment horizontal="left" vertical="center"/>
      <protection/>
    </xf>
    <xf numFmtId="0" fontId="11" fillId="0" borderId="0" xfId="56" applyFont="1" applyProtection="1">
      <alignment/>
      <protection/>
    </xf>
    <xf numFmtId="0" fontId="13" fillId="0" borderId="0" xfId="56" applyFont="1" applyFill="1" applyProtection="1">
      <alignment/>
      <protection/>
    </xf>
    <xf numFmtId="0" fontId="11" fillId="0" borderId="0" xfId="56" applyFont="1" applyAlignment="1">
      <alignment horizontal="center" vertical="center" wrapText="1"/>
      <protection/>
    </xf>
    <xf numFmtId="0" fontId="0" fillId="0" borderId="0" xfId="56" applyFont="1" applyAlignment="1" applyProtection="1">
      <alignment horizontal="left" vertical="top" wrapText="1"/>
      <protection/>
    </xf>
    <xf numFmtId="0" fontId="11" fillId="0" borderId="0" xfId="56" applyFont="1" applyAlignment="1" applyProtection="1">
      <alignment horizontal="center"/>
      <protection/>
    </xf>
    <xf numFmtId="0" fontId="11" fillId="0" borderId="0" xfId="56" applyFont="1" applyAlignment="1">
      <alignment horizontal="center"/>
      <protection/>
    </xf>
    <xf numFmtId="0" fontId="11" fillId="0" borderId="0" xfId="56" applyFont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center" vertical="center"/>
      <protection/>
    </xf>
    <xf numFmtId="3" fontId="13" fillId="0" borderId="12" xfId="56" applyNumberFormat="1" applyFont="1" applyFill="1" applyBorder="1" applyProtection="1">
      <alignment/>
      <protection/>
    </xf>
    <xf numFmtId="0" fontId="17" fillId="0" borderId="0" xfId="56" applyFont="1" applyProtection="1">
      <alignment/>
      <protection/>
    </xf>
    <xf numFmtId="0" fontId="13" fillId="0" borderId="0" xfId="56" applyFont="1" applyFill="1" applyAlignment="1" applyProtection="1">
      <alignment horizontal="center" vertical="center" wrapText="1"/>
      <protection/>
    </xf>
    <xf numFmtId="0" fontId="0" fillId="0" borderId="0" xfId="56" applyFont="1" applyFill="1" applyProtection="1">
      <alignment/>
      <protection/>
    </xf>
    <xf numFmtId="0" fontId="9" fillId="0" borderId="0" xfId="56" applyFont="1" applyFill="1" applyAlignment="1" applyProtection="1">
      <alignment horizontal="left"/>
      <protection/>
    </xf>
    <xf numFmtId="0" fontId="66" fillId="0" borderId="12" xfId="56" applyFont="1" applyBorder="1" applyAlignment="1">
      <alignment horizontal="center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0" fontId="13" fillId="0" borderId="12" xfId="56" applyFont="1" applyFill="1" applyBorder="1" applyAlignment="1" applyProtection="1">
      <alignment horizontal="center" vertical="center"/>
      <protection/>
    </xf>
    <xf numFmtId="0" fontId="13" fillId="0" borderId="12" xfId="56" applyFont="1" applyFill="1" applyBorder="1" applyAlignment="1" applyProtection="1">
      <alignment horizontal="center" vertical="center" wrapText="1"/>
      <protection/>
    </xf>
    <xf numFmtId="0" fontId="13" fillId="41" borderId="12" xfId="56" applyFont="1" applyFill="1" applyBorder="1" applyAlignment="1" applyProtection="1">
      <alignment horizontal="center" vertical="center"/>
      <protection/>
    </xf>
    <xf numFmtId="3" fontId="13" fillId="41" borderId="12" xfId="56" applyNumberFormat="1" applyFont="1" applyFill="1" applyBorder="1" applyProtection="1">
      <alignment/>
      <protection/>
    </xf>
    <xf numFmtId="49" fontId="14" fillId="0" borderId="12" xfId="56" applyNumberFormat="1" applyFont="1" applyFill="1" applyBorder="1" applyAlignment="1" applyProtection="1">
      <alignment horizontal="center" vertical="center"/>
      <protection/>
    </xf>
    <xf numFmtId="3" fontId="13" fillId="0" borderId="12" xfId="56" applyNumberFormat="1" applyFont="1" applyFill="1" applyBorder="1" applyAlignment="1" applyProtection="1">
      <alignment wrapText="1"/>
      <protection locked="0"/>
    </xf>
    <xf numFmtId="3" fontId="13" fillId="0" borderId="12" xfId="56" applyNumberFormat="1" applyFont="1" applyFill="1" applyBorder="1" applyAlignment="1" applyProtection="1">
      <alignment/>
      <protection locked="0"/>
    </xf>
    <xf numFmtId="3" fontId="13" fillId="0" borderId="12" xfId="56" applyNumberFormat="1" applyFont="1" applyFill="1" applyBorder="1" applyAlignment="1" applyProtection="1">
      <alignment/>
      <protection/>
    </xf>
    <xf numFmtId="49" fontId="13" fillId="41" borderId="12" xfId="56" applyNumberFormat="1" applyFont="1" applyFill="1" applyBorder="1" applyAlignment="1" applyProtection="1">
      <alignment horizontal="center" vertical="center"/>
      <protection/>
    </xf>
    <xf numFmtId="3" fontId="13" fillId="0" borderId="12" xfId="56" applyNumberFormat="1" applyFont="1" applyFill="1" applyBorder="1" applyAlignment="1" applyProtection="1">
      <alignment wrapText="1"/>
      <protection/>
    </xf>
    <xf numFmtId="49" fontId="14" fillId="0" borderId="0" xfId="56" applyNumberFormat="1" applyFont="1" applyFill="1" applyBorder="1" applyAlignment="1" applyProtection="1">
      <alignment horizontal="center" vertical="center"/>
      <protection/>
    </xf>
    <xf numFmtId="0" fontId="14" fillId="0" borderId="0" xfId="56" applyFont="1" applyFill="1" applyBorder="1" applyAlignment="1" applyProtection="1">
      <alignment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0" fillId="0" borderId="0" xfId="56" applyFont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0" fontId="0" fillId="0" borderId="0" xfId="56" applyFont="1" applyFill="1" applyAlignment="1" applyProtection="1">
      <alignment horizontal="center" vertical="center" wrapText="1"/>
      <protection/>
    </xf>
    <xf numFmtId="0" fontId="13" fillId="0" borderId="23" xfId="56" applyFont="1" applyFill="1" applyBorder="1" applyAlignment="1" applyProtection="1">
      <alignment horizontal="center" vertical="center" wrapText="1"/>
      <protection/>
    </xf>
    <xf numFmtId="0" fontId="13" fillId="0" borderId="12" xfId="56" applyFont="1" applyBorder="1" applyAlignment="1" applyProtection="1">
      <alignment horizontal="center"/>
      <protection/>
    </xf>
    <xf numFmtId="0" fontId="13" fillId="0" borderId="12" xfId="56" applyFont="1" applyFill="1" applyBorder="1" applyAlignment="1" applyProtection="1">
      <alignment horizontal="center"/>
      <protection/>
    </xf>
    <xf numFmtId="49" fontId="14" fillId="0" borderId="12" xfId="56" applyNumberFormat="1" applyFont="1" applyFill="1" applyBorder="1" applyAlignment="1" applyProtection="1">
      <alignment horizontal="left" vertical="center" wrapText="1"/>
      <protection/>
    </xf>
    <xf numFmtId="3" fontId="13" fillId="0" borderId="12" xfId="56" applyNumberFormat="1" applyFont="1" applyFill="1" applyBorder="1" applyAlignment="1" applyProtection="1">
      <alignment horizontal="right"/>
      <protection locked="0"/>
    </xf>
    <xf numFmtId="3" fontId="13" fillId="0" borderId="12" xfId="56" applyNumberFormat="1" applyFont="1" applyFill="1" applyBorder="1" applyAlignment="1" applyProtection="1">
      <alignment horizontal="right"/>
      <protection/>
    </xf>
    <xf numFmtId="3" fontId="13" fillId="41" borderId="12" xfId="56" applyNumberFormat="1" applyFont="1" applyFill="1" applyBorder="1" applyAlignment="1" applyProtection="1">
      <alignment horizontal="right"/>
      <protection/>
    </xf>
    <xf numFmtId="3" fontId="13" fillId="0" borderId="12" xfId="56" applyNumberFormat="1" applyFont="1" applyBorder="1" applyProtection="1">
      <alignment/>
      <protection locked="0"/>
    </xf>
    <xf numFmtId="0" fontId="0" fillId="0" borderId="0" xfId="56" applyFont="1" applyAlignment="1" applyProtection="1">
      <alignment horizontal="left" vertical="center"/>
      <protection/>
    </xf>
    <xf numFmtId="0" fontId="0" fillId="0" borderId="0" xfId="56" applyFont="1" applyFill="1" applyAlignment="1" applyProtection="1">
      <alignment horizontal="left" vertical="top" wrapText="1"/>
      <protection/>
    </xf>
    <xf numFmtId="0" fontId="17" fillId="0" borderId="0" xfId="56" applyFont="1" applyFill="1" applyProtection="1">
      <alignment/>
      <protection/>
    </xf>
    <xf numFmtId="0" fontId="13" fillId="0" borderId="12" xfId="56" applyFont="1" applyBorder="1" applyAlignment="1">
      <alignment horizontal="center" vertical="center" wrapText="1"/>
      <protection/>
    </xf>
    <xf numFmtId="0" fontId="12" fillId="36" borderId="12" xfId="56" applyFont="1" applyFill="1" applyBorder="1" applyAlignment="1" applyProtection="1">
      <alignment horizontal="center" vertical="center"/>
      <protection/>
    </xf>
    <xf numFmtId="0" fontId="13" fillId="36" borderId="12" xfId="56" applyFont="1" applyFill="1" applyBorder="1" applyAlignment="1" applyProtection="1">
      <alignment horizontal="left" vertical="center"/>
      <protection/>
    </xf>
    <xf numFmtId="3" fontId="13" fillId="36" borderId="12" xfId="56" applyNumberFormat="1" applyFont="1" applyFill="1" applyBorder="1" applyAlignment="1" applyProtection="1">
      <alignment horizontal="right" wrapText="1"/>
      <protection/>
    </xf>
    <xf numFmtId="0" fontId="24" fillId="0" borderId="0" xfId="56" applyFont="1" applyFill="1" applyProtection="1">
      <alignment/>
      <protection/>
    </xf>
    <xf numFmtId="0" fontId="13" fillId="41" borderId="12" xfId="56" applyFont="1" applyFill="1" applyBorder="1" applyAlignment="1" applyProtection="1">
      <alignment vertical="center" wrapText="1"/>
      <protection/>
    </xf>
    <xf numFmtId="0" fontId="10" fillId="0" borderId="0" xfId="56" applyFont="1" applyProtection="1">
      <alignment/>
      <protection/>
    </xf>
    <xf numFmtId="3" fontId="13" fillId="0" borderId="12" xfId="56" applyNumberFormat="1" applyFont="1" applyFill="1" applyBorder="1" applyAlignment="1" applyProtection="1">
      <alignment horizontal="right" wrapText="1"/>
      <protection locked="0"/>
    </xf>
    <xf numFmtId="3" fontId="0" fillId="0" borderId="0" xfId="56" applyNumberFormat="1" applyFont="1" applyProtection="1">
      <alignment/>
      <protection/>
    </xf>
    <xf numFmtId="0" fontId="71" fillId="0" borderId="0" xfId="56" applyFont="1" applyProtection="1">
      <alignment/>
      <protection/>
    </xf>
    <xf numFmtId="3" fontId="13" fillId="5" borderId="12" xfId="56" applyNumberFormat="1" applyFont="1" applyFill="1" applyBorder="1" applyAlignment="1" applyProtection="1">
      <alignment horizontal="left" vertical="center"/>
      <protection/>
    </xf>
    <xf numFmtId="3" fontId="13" fillId="5" borderId="12" xfId="56" applyNumberFormat="1" applyFont="1" applyFill="1" applyBorder="1" applyProtection="1">
      <alignment/>
      <protection/>
    </xf>
    <xf numFmtId="0" fontId="0" fillId="5" borderId="12" xfId="56" applyFont="1" applyFill="1" applyBorder="1" applyProtection="1">
      <alignment/>
      <protection/>
    </xf>
    <xf numFmtId="0" fontId="0" fillId="0" borderId="0" xfId="56" applyFont="1" applyAlignment="1" applyProtection="1">
      <alignment horizontal="left" wrapText="1"/>
      <protection/>
    </xf>
    <xf numFmtId="0" fontId="71" fillId="0" borderId="0" xfId="56" applyFont="1" applyAlignment="1" applyProtection="1">
      <alignment horizontal="center" wrapText="1"/>
      <protection/>
    </xf>
    <xf numFmtId="0" fontId="0" fillId="0" borderId="0" xfId="56" applyFont="1" applyAlignment="1" applyProtection="1">
      <alignment/>
      <protection/>
    </xf>
    <xf numFmtId="0" fontId="17" fillId="0" borderId="0" xfId="56" applyFont="1" applyAlignment="1" applyProtection="1">
      <alignment/>
      <protection/>
    </xf>
    <xf numFmtId="0" fontId="13" fillId="0" borderId="0" xfId="56" applyFont="1" applyAlignment="1" applyProtection="1">
      <alignment horizontal="center"/>
      <protection/>
    </xf>
    <xf numFmtId="3" fontId="13" fillId="4" borderId="12" xfId="56" applyNumberFormat="1" applyFont="1" applyFill="1" applyBorder="1" applyAlignment="1" applyProtection="1">
      <alignment horizontal="right" vertical="center" wrapText="1"/>
      <protection/>
    </xf>
    <xf numFmtId="0" fontId="3" fillId="0" borderId="0" xfId="56" applyFont="1" applyProtection="1">
      <alignment/>
      <protection/>
    </xf>
    <xf numFmtId="0" fontId="18" fillId="0" borderId="0" xfId="56" applyFont="1" applyProtection="1">
      <alignment/>
      <protection/>
    </xf>
    <xf numFmtId="0" fontId="71" fillId="0" borderId="0" xfId="56" applyFont="1" applyAlignment="1" applyProtection="1">
      <alignment horizontal="left" vertical="center"/>
      <protection/>
    </xf>
    <xf numFmtId="0" fontId="73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56" applyFont="1" applyAlignment="1" applyProtection="1">
      <alignment horizontal="left" vertical="top" wrapText="1"/>
      <protection/>
    </xf>
    <xf numFmtId="0" fontId="10" fillId="0" borderId="0" xfId="56" applyFont="1" applyAlignment="1" applyProtection="1">
      <alignment vertical="center" wrapText="1"/>
      <protection/>
    </xf>
    <xf numFmtId="0" fontId="10" fillId="0" borderId="0" xfId="56" applyFont="1" applyFill="1" applyAlignment="1" applyProtection="1">
      <alignment horizontal="left"/>
      <protection/>
    </xf>
    <xf numFmtId="3" fontId="13" fillId="41" borderId="29" xfId="56" applyNumberFormat="1" applyFont="1" applyFill="1" applyBorder="1" applyProtection="1">
      <alignment/>
      <protection/>
    </xf>
    <xf numFmtId="3" fontId="13" fillId="41" borderId="20" xfId="56" applyNumberFormat="1" applyFont="1" applyFill="1" applyBorder="1" applyProtection="1">
      <alignment/>
      <protection/>
    </xf>
    <xf numFmtId="0" fontId="13" fillId="41" borderId="24" xfId="56" applyFont="1" applyFill="1" applyBorder="1" applyAlignment="1" applyProtection="1">
      <alignment horizontal="left" vertical="center" wrapText="1"/>
      <protection/>
    </xf>
    <xf numFmtId="3" fontId="13" fillId="41" borderId="29" xfId="56" applyNumberFormat="1" applyFont="1" applyFill="1" applyBorder="1" applyAlignment="1" applyProtection="1">
      <alignment vertical="center" wrapText="1"/>
      <protection/>
    </xf>
    <xf numFmtId="0" fontId="13" fillId="0" borderId="12" xfId="56" applyFont="1" applyFill="1" applyBorder="1" applyAlignment="1">
      <alignment horizontal="center" vertical="center" wrapText="1"/>
      <protection/>
    </xf>
    <xf numFmtId="0" fontId="13" fillId="41" borderId="24" xfId="56" applyFont="1" applyFill="1" applyBorder="1" applyAlignment="1" applyProtection="1">
      <alignment horizontal="left" vertical="center"/>
      <protection/>
    </xf>
    <xf numFmtId="3" fontId="13" fillId="0" borderId="20" xfId="0" applyNumberFormat="1" applyFont="1" applyFill="1" applyBorder="1" applyAlignment="1" applyProtection="1">
      <alignment/>
      <protection/>
    </xf>
    <xf numFmtId="0" fontId="0" fillId="0" borderId="0" xfId="56" applyFont="1" applyFill="1" applyAlignment="1" applyProtection="1">
      <alignment horizontal="left" vertical="center"/>
      <protection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/>
    </xf>
    <xf numFmtId="0" fontId="72" fillId="0" borderId="0" xfId="0" applyFont="1" applyAlignment="1">
      <alignment horizontal="right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41" borderId="12" xfId="0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horizontal="left" vertical="center" wrapText="1"/>
      <protection/>
    </xf>
    <xf numFmtId="4" fontId="0" fillId="41" borderId="12" xfId="0" applyNumberFormat="1" applyFont="1" applyFill="1" applyBorder="1" applyAlignment="1" applyProtection="1">
      <alignment horizontal="right" wrapText="1"/>
      <protection/>
    </xf>
    <xf numFmtId="49" fontId="20" fillId="0" borderId="12" xfId="0" applyNumberFormat="1" applyFont="1" applyFill="1" applyBorder="1" applyAlignment="1" applyProtection="1">
      <alignment horizontal="center" vertical="center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20" fillId="0" borderId="12" xfId="0" applyFont="1" applyFill="1" applyBorder="1" applyAlignment="1" applyProtection="1">
      <alignment vertical="center" wrapText="1"/>
      <protection/>
    </xf>
    <xf numFmtId="49" fontId="0" fillId="41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9" fontId="20" fillId="41" borderId="12" xfId="0" applyNumberFormat="1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vertical="center" wrapText="1"/>
      <protection/>
    </xf>
    <xf numFmtId="49" fontId="10" fillId="41" borderId="12" xfId="0" applyNumberFormat="1" applyFont="1" applyFill="1" applyBorder="1" applyAlignment="1" applyProtection="1">
      <alignment horizontal="center" vertical="center"/>
      <protection/>
    </xf>
    <xf numFmtId="0" fontId="10" fillId="41" borderId="12" xfId="0" applyFont="1" applyFill="1" applyBorder="1" applyAlignment="1" applyProtection="1">
      <alignment horizontal="left" vertical="center" wrapText="1"/>
      <protection/>
    </xf>
    <xf numFmtId="4" fontId="10" fillId="41" borderId="12" xfId="0" applyNumberFormat="1" applyFont="1" applyFill="1" applyBorder="1" applyAlignment="1" applyProtection="1">
      <alignment horizontal="right" wrapText="1"/>
      <protection/>
    </xf>
    <xf numFmtId="4" fontId="0" fillId="0" borderId="12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 locked="0"/>
    </xf>
    <xf numFmtId="3" fontId="13" fillId="0" borderId="12" xfId="56" applyNumberFormat="1" applyFont="1" applyFill="1" applyBorder="1" applyProtection="1">
      <alignment/>
      <protection/>
    </xf>
    <xf numFmtId="0" fontId="72" fillId="0" borderId="12" xfId="0" applyFont="1" applyFill="1" applyBorder="1" applyAlignment="1" applyProtection="1">
      <alignment horizontal="center" vertical="center" wrapText="1"/>
      <protection/>
    </xf>
    <xf numFmtId="1" fontId="13" fillId="0" borderId="12" xfId="0" applyNumberFormat="1" applyFont="1" applyFill="1" applyBorder="1" applyAlignment="1" applyProtection="1">
      <alignment/>
      <protection/>
    </xf>
    <xf numFmtId="1" fontId="13" fillId="0" borderId="12" xfId="0" applyNumberFormat="1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/>
    </xf>
    <xf numFmtId="0" fontId="4" fillId="36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0" fillId="0" borderId="0" xfId="56" applyFont="1" applyAlignment="1" applyProtection="1">
      <alignment horizontal="left" vertical="center" wrapText="1"/>
      <protection/>
    </xf>
    <xf numFmtId="0" fontId="12" fillId="0" borderId="12" xfId="56" applyFont="1" applyFill="1" applyBorder="1" applyAlignment="1" applyProtection="1">
      <alignment horizontal="center" vertical="center"/>
      <protection/>
    </xf>
    <xf numFmtId="0" fontId="12" fillId="0" borderId="12" xfId="56" applyFont="1" applyFill="1" applyBorder="1" applyAlignment="1" applyProtection="1">
      <alignment horizontal="center" vertical="center" wrapText="1"/>
      <protection/>
    </xf>
    <xf numFmtId="0" fontId="12" fillId="0" borderId="23" xfId="60" applyFont="1" applyBorder="1" applyAlignment="1" applyProtection="1">
      <alignment horizontal="center" vertical="center" wrapText="1"/>
      <protection/>
    </xf>
    <xf numFmtId="0" fontId="12" fillId="0" borderId="22" xfId="60" applyFont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56" applyFont="1" applyFill="1" applyBorder="1" applyAlignment="1" applyProtection="1">
      <alignment horizontal="center" vertical="center" wrapText="1"/>
      <protection/>
    </xf>
    <xf numFmtId="0" fontId="13" fillId="0" borderId="23" xfId="56" applyFont="1" applyBorder="1" applyAlignment="1" applyProtection="1">
      <alignment horizontal="center"/>
      <protection/>
    </xf>
    <xf numFmtId="0" fontId="13" fillId="0" borderId="22" xfId="56" applyFont="1" applyBorder="1" applyAlignment="1" applyProtection="1">
      <alignment horizontal="center"/>
      <protection/>
    </xf>
    <xf numFmtId="0" fontId="13" fillId="0" borderId="24" xfId="56" applyFont="1" applyFill="1" applyBorder="1" applyAlignment="1" applyProtection="1">
      <alignment horizontal="center" vertical="center" wrapText="1"/>
      <protection/>
    </xf>
    <xf numFmtId="0" fontId="13" fillId="0" borderId="29" xfId="56" applyFont="1" applyFill="1" applyBorder="1" applyAlignment="1" applyProtection="1">
      <alignment horizontal="center" vertical="center" wrapText="1"/>
      <protection/>
    </xf>
    <xf numFmtId="0" fontId="13" fillId="0" borderId="20" xfId="56" applyFont="1" applyFill="1" applyBorder="1" applyAlignment="1" applyProtection="1">
      <alignment horizontal="center" vertical="center" wrapText="1"/>
      <protection/>
    </xf>
    <xf numFmtId="0" fontId="66" fillId="0" borderId="24" xfId="56" applyFont="1" applyBorder="1" applyAlignment="1">
      <alignment horizontal="center" vertical="center" wrapText="1"/>
      <protection/>
    </xf>
    <xf numFmtId="0" fontId="66" fillId="0" borderId="29" xfId="56" applyFont="1" applyBorder="1" applyAlignment="1">
      <alignment horizontal="center" vertical="center" wrapText="1"/>
      <protection/>
    </xf>
    <xf numFmtId="0" fontId="66" fillId="0" borderId="20" xfId="56" applyFont="1" applyBorder="1" applyAlignment="1">
      <alignment horizontal="center" vertical="center" wrapText="1"/>
      <protection/>
    </xf>
    <xf numFmtId="0" fontId="66" fillId="0" borderId="12" xfId="56" applyFont="1" applyBorder="1" applyAlignment="1">
      <alignment horizontal="center" vertical="center" wrapText="1"/>
      <protection/>
    </xf>
    <xf numFmtId="0" fontId="13" fillId="0" borderId="12" xfId="56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2" fillId="0" borderId="12" xfId="60" applyFont="1" applyBorder="1" applyAlignment="1" applyProtection="1">
      <alignment horizontal="center" vertical="center" wrapText="1"/>
      <protection/>
    </xf>
    <xf numFmtId="0" fontId="12" fillId="0" borderId="30" xfId="55" applyFont="1" applyFill="1" applyBorder="1" applyAlignment="1" applyProtection="1">
      <alignment horizontal="center" vertical="center" wrapText="1"/>
      <protection/>
    </xf>
    <xf numFmtId="0" fontId="12" fillId="0" borderId="12" xfId="55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left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1" fillId="0" borderId="0" xfId="56" applyFont="1" applyFill="1" applyAlignment="1" applyProtection="1">
      <alignment horizontal="left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49" fontId="12" fillId="0" borderId="30" xfId="55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42" borderId="30" xfId="0" applyFont="1" applyFill="1" applyBorder="1" applyAlignment="1" applyProtection="1">
      <alignment horizontal="center" vertical="center" wrapText="1"/>
      <protection/>
    </xf>
    <xf numFmtId="0" fontId="12" fillId="42" borderId="12" xfId="0" applyFont="1" applyFill="1" applyBorder="1" applyAlignment="1" applyProtection="1">
      <alignment horizontal="center" vertical="center" wrapText="1"/>
      <protection/>
    </xf>
    <xf numFmtId="49" fontId="12" fillId="0" borderId="31" xfId="55" applyNumberFormat="1" applyFont="1" applyFill="1" applyBorder="1" applyAlignment="1" applyProtection="1">
      <alignment horizontal="center" vertical="center" wrapText="1"/>
      <protection/>
    </xf>
    <xf numFmtId="49" fontId="12" fillId="0" borderId="37" xfId="55" applyNumberFormat="1" applyFont="1" applyFill="1" applyBorder="1" applyAlignment="1" applyProtection="1">
      <alignment horizontal="center" vertical="center" wrapText="1"/>
      <protection/>
    </xf>
    <xf numFmtId="49" fontId="12" fillId="0" borderId="38" xfId="55" applyNumberFormat="1" applyFont="1" applyFill="1" applyBorder="1" applyAlignment="1" applyProtection="1">
      <alignment horizontal="center" vertical="center" wrapText="1"/>
      <protection/>
    </xf>
    <xf numFmtId="49" fontId="12" fillId="0" borderId="39" xfId="55" applyNumberFormat="1" applyFont="1" applyFill="1" applyBorder="1" applyAlignment="1" applyProtection="1">
      <alignment horizontal="center" vertical="center" wrapText="1"/>
      <protection/>
    </xf>
    <xf numFmtId="0" fontId="68" fillId="0" borderId="32" xfId="0" applyFont="1" applyFill="1" applyBorder="1" applyAlignment="1" applyProtection="1">
      <alignment horizontal="center" vertical="center"/>
      <protection/>
    </xf>
    <xf numFmtId="0" fontId="68" fillId="0" borderId="11" xfId="0" applyFont="1" applyFill="1" applyBorder="1" applyAlignment="1" applyProtection="1">
      <alignment horizontal="center" vertical="center"/>
      <protection/>
    </xf>
    <xf numFmtId="0" fontId="68" fillId="0" borderId="30" xfId="0" applyFont="1" applyFill="1" applyBorder="1" applyAlignment="1" applyProtection="1">
      <alignment horizontal="center" vertical="center" wrapText="1"/>
      <protection/>
    </xf>
    <xf numFmtId="0" fontId="6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72" fillId="0" borderId="24" xfId="0" applyFont="1" applyBorder="1" applyAlignment="1" applyProtection="1">
      <alignment horizontal="center" vertical="center" wrapText="1"/>
      <protection/>
    </xf>
    <xf numFmtId="0" fontId="72" fillId="0" borderId="29" xfId="0" applyFont="1" applyBorder="1" applyAlignment="1" applyProtection="1">
      <alignment horizontal="center" vertical="center" wrapText="1"/>
      <protection/>
    </xf>
    <xf numFmtId="0" fontId="72" fillId="0" borderId="2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DEO 1 Zbirni Sestomesecni-07-Sekundarna" xfId="58"/>
    <cellStyle name="Normal_Meni" xfId="59"/>
    <cellStyle name="Normal_ZR_Obrasci_200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4.emf" /><Relationship Id="rId3" Type="http://schemas.openxmlformats.org/officeDocument/2006/relationships/image" Target="../media/image27.emf" /><Relationship Id="rId4" Type="http://schemas.openxmlformats.org/officeDocument/2006/relationships/image" Target="../media/image25.emf" /><Relationship Id="rId5" Type="http://schemas.openxmlformats.org/officeDocument/2006/relationships/image" Target="../media/image36.emf" /><Relationship Id="rId6" Type="http://schemas.openxmlformats.org/officeDocument/2006/relationships/image" Target="../media/image10.emf" /><Relationship Id="rId7" Type="http://schemas.openxmlformats.org/officeDocument/2006/relationships/image" Target="../media/image1.emf" /><Relationship Id="rId8" Type="http://schemas.openxmlformats.org/officeDocument/2006/relationships/image" Target="../media/image11.emf" /><Relationship Id="rId9" Type="http://schemas.openxmlformats.org/officeDocument/2006/relationships/image" Target="../media/image3.emf" /><Relationship Id="rId10" Type="http://schemas.openxmlformats.org/officeDocument/2006/relationships/image" Target="../media/image6.emf" /><Relationship Id="rId11" Type="http://schemas.openxmlformats.org/officeDocument/2006/relationships/image" Target="../media/image14.emf" /><Relationship Id="rId12" Type="http://schemas.openxmlformats.org/officeDocument/2006/relationships/image" Target="../media/image8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39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29.emf" /><Relationship Id="rId19" Type="http://schemas.openxmlformats.org/officeDocument/2006/relationships/image" Target="../media/image47.emf" /><Relationship Id="rId20" Type="http://schemas.openxmlformats.org/officeDocument/2006/relationships/image" Target="../media/image31.emf" /><Relationship Id="rId21" Type="http://schemas.openxmlformats.org/officeDocument/2006/relationships/image" Target="../media/image43.emf" /><Relationship Id="rId22" Type="http://schemas.openxmlformats.org/officeDocument/2006/relationships/image" Target="../media/image28.emf" /><Relationship Id="rId23" Type="http://schemas.openxmlformats.org/officeDocument/2006/relationships/image" Target="../media/image26.emf" /><Relationship Id="rId24" Type="http://schemas.openxmlformats.org/officeDocument/2006/relationships/image" Target="../media/image30.emf" /><Relationship Id="rId25" Type="http://schemas.openxmlformats.org/officeDocument/2006/relationships/image" Target="../media/image42.emf" /><Relationship Id="rId26" Type="http://schemas.openxmlformats.org/officeDocument/2006/relationships/image" Target="../media/image44.emf" /><Relationship Id="rId27" Type="http://schemas.openxmlformats.org/officeDocument/2006/relationships/image" Target="../media/image41.emf" /><Relationship Id="rId28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85725</xdr:rowOff>
    </xdr:from>
    <xdr:to>
      <xdr:col>1</xdr:col>
      <xdr:colOff>1171575</xdr:colOff>
      <xdr:row>3</xdr:row>
      <xdr:rowOff>76200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14475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</xdr:row>
      <xdr:rowOff>38100</xdr:rowOff>
    </xdr:from>
    <xdr:to>
      <xdr:col>1</xdr:col>
      <xdr:colOff>1381125</xdr:colOff>
      <xdr:row>5</xdr:row>
      <xdr:rowOff>38100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90700"/>
          <a:ext cx="1428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38100</xdr:rowOff>
    </xdr:from>
    <xdr:to>
      <xdr:col>2</xdr:col>
      <xdr:colOff>1562100</xdr:colOff>
      <xdr:row>11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2600325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266700</xdr:colOff>
      <xdr:row>22</xdr:row>
      <xdr:rowOff>123825</xdr:rowOff>
    </xdr:from>
    <xdr:to>
      <xdr:col>4</xdr:col>
      <xdr:colOff>1590675</xdr:colOff>
      <xdr:row>24</xdr:row>
      <xdr:rowOff>85725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4819650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2</xdr:row>
      <xdr:rowOff>47625</xdr:rowOff>
    </xdr:from>
    <xdr:to>
      <xdr:col>4</xdr:col>
      <xdr:colOff>571500</xdr:colOff>
      <xdr:row>3</xdr:row>
      <xdr:rowOff>104775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1476375"/>
          <a:ext cx="39719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190500</xdr:colOff>
      <xdr:row>6</xdr:row>
      <xdr:rowOff>19050</xdr:rowOff>
    </xdr:from>
    <xdr:to>
      <xdr:col>1</xdr:col>
      <xdr:colOff>1314450</xdr:colOff>
      <xdr:row>7</xdr:row>
      <xdr:rowOff>9525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2095500"/>
          <a:ext cx="1333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20</xdr:row>
      <xdr:rowOff>38100</xdr:rowOff>
    </xdr:from>
    <xdr:to>
      <xdr:col>4</xdr:col>
      <xdr:colOff>1581150</xdr:colOff>
      <xdr:row>22</xdr:row>
      <xdr:rowOff>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00675" y="4410075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1666875</xdr:colOff>
      <xdr:row>9</xdr:row>
      <xdr:rowOff>38100</xdr:rowOff>
    </xdr:from>
    <xdr:to>
      <xdr:col>3</xdr:col>
      <xdr:colOff>1428750</xdr:colOff>
      <xdr:row>11</xdr:row>
      <xdr:rowOff>19050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09950" y="2600325"/>
          <a:ext cx="15621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2590800</xdr:colOff>
      <xdr:row>13</xdr:row>
      <xdr:rowOff>76200</xdr:rowOff>
    </xdr:from>
    <xdr:to>
      <xdr:col>4</xdr:col>
      <xdr:colOff>3848100</xdr:colOff>
      <xdr:row>15</xdr:row>
      <xdr:rowOff>19050</xdr:rowOff>
    </xdr:to>
    <xdr:pic>
      <xdr:nvPicPr>
        <xdr:cNvPr id="9" name="CommandButton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34300" y="32861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2581275</xdr:colOff>
      <xdr:row>10</xdr:row>
      <xdr:rowOff>114300</xdr:rowOff>
    </xdr:from>
    <xdr:to>
      <xdr:col>4</xdr:col>
      <xdr:colOff>3838575</xdr:colOff>
      <xdr:row>12</xdr:row>
      <xdr:rowOff>76200</xdr:rowOff>
    </xdr:to>
    <xdr:pic>
      <xdr:nvPicPr>
        <xdr:cNvPr id="10" name="CommandButton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24775" y="2838450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</xdr:row>
      <xdr:rowOff>0</xdr:rowOff>
    </xdr:from>
    <xdr:to>
      <xdr:col>4</xdr:col>
      <xdr:colOff>561975</xdr:colOff>
      <xdr:row>5</xdr:row>
      <xdr:rowOff>57150</xdr:rowOff>
    </xdr:to>
    <xdr:pic>
      <xdr:nvPicPr>
        <xdr:cNvPr id="11" name="ComboBox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43075" y="1752600"/>
          <a:ext cx="39624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266700</xdr:colOff>
      <xdr:row>17</xdr:row>
      <xdr:rowOff>123825</xdr:rowOff>
    </xdr:from>
    <xdr:to>
      <xdr:col>4</xdr:col>
      <xdr:colOff>1600200</xdr:colOff>
      <xdr:row>19</xdr:row>
      <xdr:rowOff>85725</xdr:rowOff>
    </xdr:to>
    <xdr:pic>
      <xdr:nvPicPr>
        <xdr:cNvPr id="12" name="CommandButton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10200" y="4010025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1628775</xdr:colOff>
      <xdr:row>20</xdr:row>
      <xdr:rowOff>19050</xdr:rowOff>
    </xdr:from>
    <xdr:to>
      <xdr:col>3</xdr:col>
      <xdr:colOff>1409700</xdr:colOff>
      <xdr:row>21</xdr:row>
      <xdr:rowOff>142875</xdr:rowOff>
    </xdr:to>
    <xdr:pic>
      <xdr:nvPicPr>
        <xdr:cNvPr id="13" name="CommandButton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71850" y="4391025"/>
          <a:ext cx="15811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9</xdr:row>
      <xdr:rowOff>38100</xdr:rowOff>
    </xdr:from>
    <xdr:to>
      <xdr:col>4</xdr:col>
      <xdr:colOff>1762125</xdr:colOff>
      <xdr:row>11</xdr:row>
      <xdr:rowOff>19050</xdr:rowOff>
    </xdr:to>
    <xdr:pic>
      <xdr:nvPicPr>
        <xdr:cNvPr id="14" name="CommandButton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81600" y="2600325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1666875</xdr:colOff>
      <xdr:row>15</xdr:row>
      <xdr:rowOff>0</xdr:rowOff>
    </xdr:from>
    <xdr:to>
      <xdr:col>3</xdr:col>
      <xdr:colOff>1419225</xdr:colOff>
      <xdr:row>16</xdr:row>
      <xdr:rowOff>123825</xdr:rowOff>
    </xdr:to>
    <xdr:pic>
      <xdr:nvPicPr>
        <xdr:cNvPr id="15" name="CommandButton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09950" y="3552825"/>
          <a:ext cx="155257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1514475</xdr:colOff>
      <xdr:row>12</xdr:row>
      <xdr:rowOff>19050</xdr:rowOff>
    </xdr:from>
    <xdr:to>
      <xdr:col>2</xdr:col>
      <xdr:colOff>1533525</xdr:colOff>
      <xdr:row>13</xdr:row>
      <xdr:rowOff>133350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24025" y="3057525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1504950</xdr:colOff>
      <xdr:row>14</xdr:row>
      <xdr:rowOff>114300</xdr:rowOff>
    </xdr:from>
    <xdr:to>
      <xdr:col>2</xdr:col>
      <xdr:colOff>1524000</xdr:colOff>
      <xdr:row>16</xdr:row>
      <xdr:rowOff>57150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4500" y="3495675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1666875</xdr:colOff>
      <xdr:row>12</xdr:row>
      <xdr:rowOff>19050</xdr:rowOff>
    </xdr:from>
    <xdr:to>
      <xdr:col>3</xdr:col>
      <xdr:colOff>1447800</xdr:colOff>
      <xdr:row>13</xdr:row>
      <xdr:rowOff>133350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09950" y="3057525"/>
          <a:ext cx="15811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1647825</xdr:colOff>
      <xdr:row>17</xdr:row>
      <xdr:rowOff>95250</xdr:rowOff>
    </xdr:from>
    <xdr:to>
      <xdr:col>3</xdr:col>
      <xdr:colOff>1419225</xdr:colOff>
      <xdr:row>19</xdr:row>
      <xdr:rowOff>57150</xdr:rowOff>
    </xdr:to>
    <xdr:pic>
      <xdr:nvPicPr>
        <xdr:cNvPr id="19" name="CommandButton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90900" y="3981450"/>
          <a:ext cx="15716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17</xdr:row>
      <xdr:rowOff>28575</xdr:rowOff>
    </xdr:from>
    <xdr:to>
      <xdr:col>1</xdr:col>
      <xdr:colOff>1371600</xdr:colOff>
      <xdr:row>18</xdr:row>
      <xdr:rowOff>152400</xdr:rowOff>
    </xdr:to>
    <xdr:pic>
      <xdr:nvPicPr>
        <xdr:cNvPr id="20" name="Command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1450" y="391477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12</xdr:row>
      <xdr:rowOff>38100</xdr:rowOff>
    </xdr:from>
    <xdr:to>
      <xdr:col>1</xdr:col>
      <xdr:colOff>1371600</xdr:colOff>
      <xdr:row>13</xdr:row>
      <xdr:rowOff>152400</xdr:rowOff>
    </xdr:to>
    <xdr:pic>
      <xdr:nvPicPr>
        <xdr:cNvPr id="21" name="Command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1450" y="307657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14</xdr:row>
      <xdr:rowOff>133350</xdr:rowOff>
    </xdr:from>
    <xdr:to>
      <xdr:col>1</xdr:col>
      <xdr:colOff>1371600</xdr:colOff>
      <xdr:row>16</xdr:row>
      <xdr:rowOff>76200</xdr:rowOff>
    </xdr:to>
    <xdr:pic>
      <xdr:nvPicPr>
        <xdr:cNvPr id="22" name="Command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1450" y="351472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9</xdr:row>
      <xdr:rowOff>38100</xdr:rowOff>
    </xdr:from>
    <xdr:to>
      <xdr:col>1</xdr:col>
      <xdr:colOff>1371600</xdr:colOff>
      <xdr:row>11</xdr:row>
      <xdr:rowOff>19050</xdr:rowOff>
    </xdr:to>
    <xdr:pic>
      <xdr:nvPicPr>
        <xdr:cNvPr id="23" name="Command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1450" y="260032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266700</xdr:colOff>
      <xdr:row>420</xdr:row>
      <xdr:rowOff>0</xdr:rowOff>
    </xdr:from>
    <xdr:to>
      <xdr:col>4</xdr:col>
      <xdr:colOff>1581150</xdr:colOff>
      <xdr:row>421</xdr:row>
      <xdr:rowOff>114300</xdr:rowOff>
    </xdr:to>
    <xdr:pic>
      <xdr:nvPicPr>
        <xdr:cNvPr id="24" name="Command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10200" y="9696450"/>
          <a:ext cx="131445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19</xdr:row>
      <xdr:rowOff>133350</xdr:rowOff>
    </xdr:from>
    <xdr:to>
      <xdr:col>1</xdr:col>
      <xdr:colOff>1371600</xdr:colOff>
      <xdr:row>21</xdr:row>
      <xdr:rowOff>95250</xdr:rowOff>
    </xdr:to>
    <xdr:pic>
      <xdr:nvPicPr>
        <xdr:cNvPr id="25" name="Command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1450" y="4343400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22</xdr:row>
      <xdr:rowOff>76200</xdr:rowOff>
    </xdr:from>
    <xdr:to>
      <xdr:col>1</xdr:col>
      <xdr:colOff>1371600</xdr:colOff>
      <xdr:row>24</xdr:row>
      <xdr:rowOff>38100</xdr:rowOff>
    </xdr:to>
    <xdr:pic>
      <xdr:nvPicPr>
        <xdr:cNvPr id="26" name="Command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1450" y="477202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266700</xdr:colOff>
      <xdr:row>15</xdr:row>
      <xdr:rowOff>47625</xdr:rowOff>
    </xdr:from>
    <xdr:to>
      <xdr:col>4</xdr:col>
      <xdr:colOff>1600200</xdr:colOff>
      <xdr:row>17</xdr:row>
      <xdr:rowOff>0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10200" y="360045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28575</xdr:colOff>
      <xdr:row>12</xdr:row>
      <xdr:rowOff>28575</xdr:rowOff>
    </xdr:from>
    <xdr:to>
      <xdr:col>4</xdr:col>
      <xdr:colOff>1752600</xdr:colOff>
      <xdr:row>13</xdr:row>
      <xdr:rowOff>142875</xdr:rowOff>
    </xdr:to>
    <xdr:pic>
      <xdr:nvPicPr>
        <xdr:cNvPr id="28" name="CommandButton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172075" y="3067050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1152525</xdr:colOff>
      <xdr:row>1</xdr:row>
      <xdr:rowOff>114300</xdr:rowOff>
    </xdr:from>
    <xdr:to>
      <xdr:col>9</xdr:col>
      <xdr:colOff>1123950</xdr:colOff>
      <xdr:row>3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2857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876300</xdr:colOff>
      <xdr:row>1</xdr:row>
      <xdr:rowOff>76200</xdr:rowOff>
    </xdr:from>
    <xdr:to>
      <xdr:col>15</xdr:col>
      <xdr:colOff>1038225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59200" y="257175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533400</xdr:colOff>
      <xdr:row>1</xdr:row>
      <xdr:rowOff>85725</xdr:rowOff>
    </xdr:from>
    <xdr:to>
      <xdr:col>21</xdr:col>
      <xdr:colOff>790575</xdr:colOff>
      <xdr:row>3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12400" y="2667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800100</xdr:colOff>
      <xdr:row>2</xdr:row>
      <xdr:rowOff>104775</xdr:rowOff>
    </xdr:from>
    <xdr:to>
      <xdr:col>8</xdr:col>
      <xdr:colOff>638175</xdr:colOff>
      <xdr:row>4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44767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123825</xdr:rowOff>
    </xdr:from>
    <xdr:to>
      <xdr:col>15</xdr:col>
      <xdr:colOff>219075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06525" y="123825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1</xdr:row>
      <xdr:rowOff>104775</xdr:rowOff>
    </xdr:from>
    <xdr:to>
      <xdr:col>10</xdr:col>
      <xdr:colOff>752475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28575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800100</xdr:colOff>
      <xdr:row>2</xdr:row>
      <xdr:rowOff>0</xdr:rowOff>
    </xdr:from>
    <xdr:to>
      <xdr:col>14</xdr:col>
      <xdr:colOff>990600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9625" y="34290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2</xdr:row>
      <xdr:rowOff>19050</xdr:rowOff>
    </xdr:from>
    <xdr:to>
      <xdr:col>7</xdr:col>
      <xdr:colOff>1238250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3429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57150</xdr:rowOff>
    </xdr:from>
    <xdr:to>
      <xdr:col>10</xdr:col>
      <xdr:colOff>266700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2381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752475</xdr:colOff>
      <xdr:row>1</xdr:row>
      <xdr:rowOff>152400</xdr:rowOff>
    </xdr:from>
    <xdr:to>
      <xdr:col>12</xdr:col>
      <xdr:colOff>895350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33337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2</xdr:row>
      <xdr:rowOff>85725</xdr:rowOff>
    </xdr:from>
    <xdr:to>
      <xdr:col>7</xdr:col>
      <xdr:colOff>800100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4286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47625</xdr:rowOff>
    </xdr:from>
    <xdr:to>
      <xdr:col>6</xdr:col>
      <xdr:colOff>1257300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3905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752475</xdr:colOff>
      <xdr:row>1</xdr:row>
      <xdr:rowOff>152400</xdr:rowOff>
    </xdr:from>
    <xdr:to>
      <xdr:col>12</xdr:col>
      <xdr:colOff>895350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33337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2</xdr:row>
      <xdr:rowOff>9525</xdr:rowOff>
    </xdr:from>
    <xdr:to>
      <xdr:col>6</xdr:col>
      <xdr:colOff>933450</xdr:colOff>
      <xdr:row>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3524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66675</xdr:rowOff>
    </xdr:from>
    <xdr:to>
      <xdr:col>8</xdr:col>
      <xdr:colOff>1257300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381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1057275</xdr:colOff>
      <xdr:row>2</xdr:row>
      <xdr:rowOff>161925</xdr:rowOff>
    </xdr:from>
    <xdr:to>
      <xdr:col>9</xdr:col>
      <xdr:colOff>1133475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48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1057275</xdr:colOff>
      <xdr:row>2</xdr:row>
      <xdr:rowOff>161925</xdr:rowOff>
    </xdr:from>
    <xdr:to>
      <xdr:col>10</xdr:col>
      <xdr:colOff>1133475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5048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866775</xdr:colOff>
      <xdr:row>3</xdr:row>
      <xdr:rowOff>28575</xdr:rowOff>
    </xdr:from>
    <xdr:to>
      <xdr:col>10</xdr:col>
      <xdr:colOff>942975</xdr:colOff>
      <xdr:row>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429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733425</xdr:colOff>
      <xdr:row>3</xdr:row>
      <xdr:rowOff>76200</xdr:rowOff>
    </xdr:from>
    <xdr:to>
      <xdr:col>14</xdr:col>
      <xdr:colOff>828675</xdr:colOff>
      <xdr:row>4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59055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1</xdr:row>
      <xdr:rowOff>133350</xdr:rowOff>
    </xdr:from>
    <xdr:to>
      <xdr:col>9</xdr:col>
      <xdr:colOff>571500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30480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F387"/>
  <sheetViews>
    <sheetView showGridLines="0" showRowColHeaders="0" showZeros="0" showOutlineSymbols="0" zoomScalePageLayoutView="0" workbookViewId="0" topLeftCell="A1">
      <selection activeCell="C8" sqref="C8"/>
    </sheetView>
  </sheetViews>
  <sheetFormatPr defaultColWidth="9.140625" defaultRowHeight="12.75"/>
  <cols>
    <col min="1" max="1" width="3.140625" style="2" customWidth="1"/>
    <col min="2" max="2" width="23.00390625" style="2" customWidth="1"/>
    <col min="3" max="3" width="27.00390625" style="2" customWidth="1"/>
    <col min="4" max="4" width="24.00390625" style="2" customWidth="1"/>
    <col min="5" max="5" width="67.00390625" style="2" customWidth="1"/>
    <col min="6" max="6" width="24.57421875" style="2" customWidth="1"/>
    <col min="7" max="7" width="27.421875" style="2" customWidth="1"/>
    <col min="8" max="16384" width="9.140625" style="2" customWidth="1"/>
  </cols>
  <sheetData>
    <row r="1" spans="1:6" ht="58.5" customHeight="1">
      <c r="A1" s="405" t="s">
        <v>760</v>
      </c>
      <c r="B1" s="405"/>
      <c r="C1" s="405"/>
      <c r="D1" s="405"/>
      <c r="E1" s="405"/>
      <c r="F1" s="1"/>
    </row>
    <row r="2" spans="1:6" ht="54" customHeight="1">
      <c r="A2" s="406" t="s">
        <v>520</v>
      </c>
      <c r="B2" s="406"/>
      <c r="C2" s="406"/>
      <c r="D2" s="406"/>
      <c r="E2" s="406"/>
      <c r="F2" s="3"/>
    </row>
    <row r="3" ht="12.75">
      <c r="A3" s="147"/>
    </row>
    <row r="4" ht="12.75"/>
    <row r="5" ht="12.75"/>
    <row r="6" ht="12.75"/>
    <row r="7" ht="12.75">
      <c r="C7" s="172" t="s">
        <v>842</v>
      </c>
    </row>
    <row r="8" ht="12.75">
      <c r="E8" s="4"/>
    </row>
    <row r="9" ht="12.75">
      <c r="E9" s="5"/>
    </row>
    <row r="10" spans="3:5" ht="12.75">
      <c r="C10" s="403"/>
      <c r="D10" s="403"/>
      <c r="E10" s="6"/>
    </row>
    <row r="11" spans="3:4" ht="11.25" customHeight="1">
      <c r="C11" s="403"/>
      <c r="D11" s="403"/>
    </row>
    <row r="12" spans="3:5" ht="13.5" customHeight="1">
      <c r="C12" s="403"/>
      <c r="D12" s="403"/>
      <c r="E12" s="7"/>
    </row>
    <row r="13" spans="3:5" ht="13.5" customHeight="1">
      <c r="C13" s="403"/>
      <c r="D13" s="403"/>
      <c r="E13" s="7"/>
    </row>
    <row r="14" spans="3:5" ht="13.5" customHeight="1">
      <c r="C14" s="403"/>
      <c r="D14" s="403"/>
      <c r="E14" s="7"/>
    </row>
    <row r="15" ht="13.5" customHeight="1">
      <c r="E15" s="7"/>
    </row>
    <row r="16" ht="13.5" customHeight="1">
      <c r="E16" s="7"/>
    </row>
    <row r="17" spans="3:5" ht="12.75">
      <c r="C17" s="7"/>
      <c r="D17" s="7"/>
      <c r="E17" s="7"/>
    </row>
    <row r="18" spans="3:6" ht="12.75">
      <c r="C18" s="7"/>
      <c r="D18" s="7"/>
      <c r="E18" s="404"/>
      <c r="F18" s="404"/>
    </row>
    <row r="19" spans="3:5" ht="12.75">
      <c r="C19" s="7"/>
      <c r="D19" s="7"/>
      <c r="E19" s="7"/>
    </row>
    <row r="20" spans="3:5" ht="12.75">
      <c r="C20" s="7"/>
      <c r="D20" s="7"/>
      <c r="E20" s="7"/>
    </row>
    <row r="21" spans="3:5" ht="12.75">
      <c r="C21" s="7"/>
      <c r="D21" s="7"/>
      <c r="E21" s="7"/>
    </row>
    <row r="22" spans="3:5" ht="12.75">
      <c r="C22" s="7"/>
      <c r="D22" s="7"/>
      <c r="E22" s="7"/>
    </row>
    <row r="23" ht="12.75">
      <c r="A23" s="2" t="s">
        <v>0</v>
      </c>
    </row>
    <row r="24" ht="12.75"/>
    <row r="25" ht="12.75"/>
    <row r="26" ht="11.25" customHeight="1"/>
    <row r="28" s="8" customFormat="1" ht="12.75" hidden="1"/>
    <row r="29" spans="1:5" s="8" customFormat="1" ht="12.75" hidden="1">
      <c r="A29" s="8" t="s">
        <v>35</v>
      </c>
      <c r="B29" s="8" t="str">
        <f>LEFT(Filijala,2)</f>
        <v>19</v>
      </c>
      <c r="D29" s="8" t="s">
        <v>191</v>
      </c>
      <c r="E29" s="8" t="str">
        <f>LEFT(D29,8)</f>
        <v>00219001</v>
      </c>
    </row>
    <row r="30" spans="1:5" s="8" customFormat="1" ht="12.75" customHeight="1" hidden="1">
      <c r="A30" s="9" t="s">
        <v>1</v>
      </c>
      <c r="B30" s="10" t="s">
        <v>2</v>
      </c>
      <c r="C30" s="96" t="s">
        <v>371</v>
      </c>
      <c r="D30" s="142" t="s">
        <v>191</v>
      </c>
      <c r="E30" s="90"/>
    </row>
    <row r="31" spans="1:5" s="8" customFormat="1" ht="12.75" customHeight="1" hidden="1">
      <c r="A31" s="9" t="s">
        <v>3</v>
      </c>
      <c r="B31" s="10" t="s">
        <v>2</v>
      </c>
      <c r="C31" s="96" t="s">
        <v>372</v>
      </c>
      <c r="D31" s="142" t="s">
        <v>192</v>
      </c>
      <c r="E31" s="90"/>
    </row>
    <row r="32" spans="1:5" s="8" customFormat="1" ht="12.75" customHeight="1" hidden="1">
      <c r="A32" s="9" t="s">
        <v>4</v>
      </c>
      <c r="B32" s="11" t="s">
        <v>2</v>
      </c>
      <c r="C32" s="77" t="s">
        <v>5</v>
      </c>
      <c r="D32" s="143" t="s">
        <v>193</v>
      </c>
      <c r="E32" s="91"/>
    </row>
    <row r="33" spans="1:5" s="8" customFormat="1" ht="12.75" customHeight="1" hidden="1">
      <c r="A33" s="9" t="s">
        <v>6</v>
      </c>
      <c r="B33" s="11" t="s">
        <v>2</v>
      </c>
      <c r="C33" s="77" t="s">
        <v>7</v>
      </c>
      <c r="D33" s="143" t="s">
        <v>194</v>
      </c>
      <c r="E33" s="92"/>
    </row>
    <row r="34" spans="1:5" s="8" customFormat="1" ht="12.75" customHeight="1" hidden="1">
      <c r="A34" s="9" t="s">
        <v>8</v>
      </c>
      <c r="B34" s="11" t="s">
        <v>2</v>
      </c>
      <c r="C34" s="77" t="s">
        <v>9</v>
      </c>
      <c r="D34" s="143" t="s">
        <v>195</v>
      </c>
      <c r="E34" s="91"/>
    </row>
    <row r="35" spans="1:5" s="8" customFormat="1" ht="12.75" customHeight="1" hidden="1">
      <c r="A35" s="9" t="s">
        <v>10</v>
      </c>
      <c r="B35" s="11" t="s">
        <v>2</v>
      </c>
      <c r="C35" s="77" t="s">
        <v>373</v>
      </c>
      <c r="D35" s="143" t="s">
        <v>196</v>
      </c>
      <c r="E35" s="91"/>
    </row>
    <row r="36" spans="1:5" s="8" customFormat="1" ht="12.75" customHeight="1" hidden="1">
      <c r="A36" s="9" t="s">
        <v>11</v>
      </c>
      <c r="B36" s="11" t="s">
        <v>12</v>
      </c>
      <c r="C36" s="77" t="s">
        <v>13</v>
      </c>
      <c r="D36" s="143" t="s">
        <v>197</v>
      </c>
      <c r="E36" s="92"/>
    </row>
    <row r="37" spans="1:5" s="8" customFormat="1" ht="12.75" customHeight="1" hidden="1">
      <c r="A37" s="9" t="s">
        <v>14</v>
      </c>
      <c r="B37" s="11" t="s">
        <v>12</v>
      </c>
      <c r="C37" s="77" t="s">
        <v>15</v>
      </c>
      <c r="D37" s="143" t="s">
        <v>198</v>
      </c>
      <c r="E37" s="92"/>
    </row>
    <row r="38" spans="1:5" s="8" customFormat="1" ht="12.75" customHeight="1" hidden="1">
      <c r="A38" s="9" t="s">
        <v>16</v>
      </c>
      <c r="B38" s="11" t="s">
        <v>12</v>
      </c>
      <c r="C38" s="77" t="s">
        <v>17</v>
      </c>
      <c r="D38" s="143" t="s">
        <v>461</v>
      </c>
      <c r="E38" s="92"/>
    </row>
    <row r="39" spans="1:5" s="8" customFormat="1" ht="12.75" customHeight="1" hidden="1">
      <c r="A39" s="9" t="s">
        <v>18</v>
      </c>
      <c r="B39" s="11" t="s">
        <v>12</v>
      </c>
      <c r="C39" s="77" t="s">
        <v>374</v>
      </c>
      <c r="D39" s="143" t="s">
        <v>488</v>
      </c>
      <c r="E39" s="91"/>
    </row>
    <row r="40" spans="1:5" s="8" customFormat="1" ht="12.75" customHeight="1" hidden="1">
      <c r="A40" s="9" t="s">
        <v>19</v>
      </c>
      <c r="B40" s="11" t="s">
        <v>12</v>
      </c>
      <c r="C40" s="77" t="s">
        <v>21</v>
      </c>
      <c r="D40" s="143"/>
      <c r="E40" s="92"/>
    </row>
    <row r="41" spans="1:5" s="8" customFormat="1" ht="12.75" customHeight="1" hidden="1">
      <c r="A41" s="9" t="s">
        <v>20</v>
      </c>
      <c r="B41" s="11" t="s">
        <v>12</v>
      </c>
      <c r="C41" s="77" t="s">
        <v>23</v>
      </c>
      <c r="D41" s="143"/>
      <c r="E41" s="92"/>
    </row>
    <row r="42" spans="1:5" s="8" customFormat="1" ht="12.75" customHeight="1" hidden="1">
      <c r="A42" s="9" t="s">
        <v>22</v>
      </c>
      <c r="B42" s="11" t="s">
        <v>12</v>
      </c>
      <c r="C42" s="77" t="s">
        <v>25</v>
      </c>
      <c r="D42" s="143"/>
      <c r="E42" s="91"/>
    </row>
    <row r="43" spans="1:5" s="8" customFormat="1" ht="12.75" customHeight="1" hidden="1">
      <c r="A43" s="9" t="s">
        <v>24</v>
      </c>
      <c r="B43" s="11" t="s">
        <v>12</v>
      </c>
      <c r="C43" s="77" t="s">
        <v>27</v>
      </c>
      <c r="D43" s="143"/>
      <c r="E43" s="92"/>
    </row>
    <row r="44" spans="1:5" s="8" customFormat="1" ht="12.75" customHeight="1" hidden="1">
      <c r="A44" s="9" t="s">
        <v>26</v>
      </c>
      <c r="B44" s="11" t="s">
        <v>12</v>
      </c>
      <c r="C44" s="77" t="s">
        <v>354</v>
      </c>
      <c r="D44" s="143"/>
      <c r="E44" s="91"/>
    </row>
    <row r="45" spans="1:5" s="8" customFormat="1" ht="12.75" customHeight="1" hidden="1">
      <c r="A45" s="9" t="s">
        <v>28</v>
      </c>
      <c r="B45" s="11" t="s">
        <v>12</v>
      </c>
      <c r="C45" s="77" t="s">
        <v>355</v>
      </c>
      <c r="D45" s="143"/>
      <c r="E45" s="91"/>
    </row>
    <row r="46" spans="1:5" s="8" customFormat="1" ht="12.75" customHeight="1" hidden="1">
      <c r="A46" s="9" t="s">
        <v>31</v>
      </c>
      <c r="B46" s="11" t="s">
        <v>29</v>
      </c>
      <c r="C46" s="77" t="s">
        <v>30</v>
      </c>
      <c r="D46" s="143"/>
      <c r="E46" s="92"/>
    </row>
    <row r="47" spans="1:5" s="8" customFormat="1" ht="12.75" customHeight="1" hidden="1">
      <c r="A47" s="9" t="s">
        <v>33</v>
      </c>
      <c r="B47" s="11" t="s">
        <v>29</v>
      </c>
      <c r="C47" s="77" t="s">
        <v>32</v>
      </c>
      <c r="D47" s="143"/>
      <c r="E47" s="92"/>
    </row>
    <row r="48" spans="1:5" s="8" customFormat="1" ht="12.75" customHeight="1" hidden="1">
      <c r="A48" s="9" t="s">
        <v>35</v>
      </c>
      <c r="B48" s="11" t="s">
        <v>29</v>
      </c>
      <c r="C48" s="77" t="s">
        <v>34</v>
      </c>
      <c r="D48" s="143"/>
      <c r="E48" s="92"/>
    </row>
    <row r="49" spans="1:5" s="8" customFormat="1" ht="12.75" customHeight="1" hidden="1">
      <c r="A49" s="9" t="s">
        <v>37</v>
      </c>
      <c r="B49" s="11" t="s">
        <v>29</v>
      </c>
      <c r="C49" s="77" t="s">
        <v>36</v>
      </c>
      <c r="D49" s="143"/>
      <c r="E49" s="92"/>
    </row>
    <row r="50" spans="1:5" s="8" customFormat="1" ht="12.75" customHeight="1" hidden="1">
      <c r="A50" s="9" t="s">
        <v>38</v>
      </c>
      <c r="B50" s="11" t="s">
        <v>29</v>
      </c>
      <c r="C50" s="77" t="s">
        <v>40</v>
      </c>
      <c r="D50" s="143"/>
      <c r="E50" s="92"/>
    </row>
    <row r="51" spans="1:5" s="8" customFormat="1" ht="12.75" customHeight="1" hidden="1">
      <c r="A51" s="9" t="s">
        <v>39</v>
      </c>
      <c r="B51" s="11" t="s">
        <v>29</v>
      </c>
      <c r="C51" s="77" t="s">
        <v>42</v>
      </c>
      <c r="D51" s="143"/>
      <c r="E51" s="92"/>
    </row>
    <row r="52" spans="1:5" s="8" customFormat="1" ht="12.75" customHeight="1" hidden="1">
      <c r="A52" s="9" t="s">
        <v>41</v>
      </c>
      <c r="B52" s="11" t="s">
        <v>29</v>
      </c>
      <c r="C52" s="77" t="s">
        <v>44</v>
      </c>
      <c r="D52" s="143"/>
      <c r="E52" s="91"/>
    </row>
    <row r="53" spans="1:5" s="8" customFormat="1" ht="12.75" customHeight="1" hidden="1">
      <c r="A53" s="9" t="s">
        <v>43</v>
      </c>
      <c r="B53" s="11" t="s">
        <v>29</v>
      </c>
      <c r="C53" s="77" t="s">
        <v>46</v>
      </c>
      <c r="D53" s="143"/>
      <c r="E53" s="92"/>
    </row>
    <row r="54" spans="1:5" s="8" customFormat="1" ht="12.75" customHeight="1" hidden="1">
      <c r="A54" s="9" t="s">
        <v>45</v>
      </c>
      <c r="B54" s="11" t="s">
        <v>29</v>
      </c>
      <c r="C54" s="77" t="s">
        <v>403</v>
      </c>
      <c r="D54" s="143"/>
      <c r="E54" s="92"/>
    </row>
    <row r="55" spans="1:5" s="8" customFormat="1" ht="12.75" customHeight="1" hidden="1">
      <c r="A55" s="9" t="s">
        <v>47</v>
      </c>
      <c r="B55" s="11" t="s">
        <v>29</v>
      </c>
      <c r="C55" s="77" t="s">
        <v>416</v>
      </c>
      <c r="D55" s="143"/>
      <c r="E55" s="92"/>
    </row>
    <row r="56" spans="1:5" s="8" customFormat="1" ht="12.75" customHeight="1" hidden="1">
      <c r="A56" s="9" t="s">
        <v>50</v>
      </c>
      <c r="B56" s="11" t="s">
        <v>29</v>
      </c>
      <c r="C56" s="77" t="s">
        <v>404</v>
      </c>
      <c r="D56" s="143"/>
      <c r="E56" s="92"/>
    </row>
    <row r="57" spans="1:5" s="8" customFormat="1" ht="12.75" customHeight="1" hidden="1">
      <c r="A57" s="9" t="s">
        <v>52</v>
      </c>
      <c r="B57" s="11" t="s">
        <v>29</v>
      </c>
      <c r="C57" s="77" t="s">
        <v>405</v>
      </c>
      <c r="D57" s="143"/>
      <c r="E57" s="92"/>
    </row>
    <row r="58" spans="1:5" s="8" customFormat="1" ht="12.75" customHeight="1" hidden="1">
      <c r="A58" s="89" t="s">
        <v>430</v>
      </c>
      <c r="B58" s="11" t="s">
        <v>29</v>
      </c>
      <c r="C58" s="77" t="s">
        <v>406</v>
      </c>
      <c r="D58" s="143"/>
      <c r="E58" s="92"/>
    </row>
    <row r="59" spans="1:5" s="8" customFormat="1" ht="12.75" customHeight="1" hidden="1">
      <c r="A59" s="81"/>
      <c r="B59" s="11" t="s">
        <v>48</v>
      </c>
      <c r="C59" s="77" t="s">
        <v>49</v>
      </c>
      <c r="D59" s="143"/>
      <c r="E59" s="92"/>
    </row>
    <row r="60" spans="1:5" s="8" customFormat="1" ht="12.75" customHeight="1" hidden="1">
      <c r="A60" s="81"/>
      <c r="B60" s="11" t="s">
        <v>48</v>
      </c>
      <c r="C60" s="77" t="s">
        <v>51</v>
      </c>
      <c r="D60" s="143"/>
      <c r="E60" s="92"/>
    </row>
    <row r="61" spans="2:5" s="8" customFormat="1" ht="12.75" customHeight="1" hidden="1">
      <c r="B61" s="11" t="s">
        <v>48</v>
      </c>
      <c r="C61" s="77" t="s">
        <v>53</v>
      </c>
      <c r="D61" s="143"/>
      <c r="E61" s="92"/>
    </row>
    <row r="62" spans="2:5" s="8" customFormat="1" ht="12.75" customHeight="1" hidden="1">
      <c r="B62" s="11" t="s">
        <v>48</v>
      </c>
      <c r="C62" s="77" t="s">
        <v>54</v>
      </c>
      <c r="D62" s="143"/>
      <c r="E62" s="92"/>
    </row>
    <row r="63" spans="2:5" s="8" customFormat="1" ht="12.75" customHeight="1" hidden="1">
      <c r="B63" s="11" t="s">
        <v>48</v>
      </c>
      <c r="C63" s="77" t="s">
        <v>55</v>
      </c>
      <c r="D63" s="143"/>
      <c r="E63" s="92"/>
    </row>
    <row r="64" spans="2:5" s="8" customFormat="1" ht="12.75" customHeight="1" hidden="1">
      <c r="B64" s="11" t="s">
        <v>48</v>
      </c>
      <c r="C64" s="77" t="s">
        <v>56</v>
      </c>
      <c r="D64" s="143"/>
      <c r="E64" s="91"/>
    </row>
    <row r="65" spans="2:5" s="8" customFormat="1" ht="12.75" customHeight="1" hidden="1">
      <c r="B65" s="11" t="s">
        <v>48</v>
      </c>
      <c r="C65" s="77" t="s">
        <v>57</v>
      </c>
      <c r="D65" s="143"/>
      <c r="E65" s="92"/>
    </row>
    <row r="66" spans="2:5" s="8" customFormat="1" ht="12.75" customHeight="1" hidden="1">
      <c r="B66" s="11" t="s">
        <v>48</v>
      </c>
      <c r="C66" s="77" t="s">
        <v>58</v>
      </c>
      <c r="D66" s="143"/>
      <c r="E66" s="92"/>
    </row>
    <row r="67" spans="2:5" s="8" customFormat="1" ht="12.75" customHeight="1" hidden="1">
      <c r="B67" s="11" t="s">
        <v>48</v>
      </c>
      <c r="C67" s="77" t="s">
        <v>59</v>
      </c>
      <c r="D67" s="143"/>
      <c r="E67" s="92"/>
    </row>
    <row r="68" spans="1:5" s="8" customFormat="1" ht="12.75" customHeight="1" hidden="1">
      <c r="A68" s="9"/>
      <c r="B68" s="11" t="s">
        <v>48</v>
      </c>
      <c r="C68" s="77" t="s">
        <v>60</v>
      </c>
      <c r="D68" s="143"/>
      <c r="E68" s="91"/>
    </row>
    <row r="69" spans="1:5" s="8" customFormat="1" ht="12.75" customHeight="1" hidden="1">
      <c r="A69" s="9"/>
      <c r="B69" s="11" t="s">
        <v>48</v>
      </c>
      <c r="C69" s="77" t="s">
        <v>61</v>
      </c>
      <c r="D69" s="143"/>
      <c r="E69" s="92"/>
    </row>
    <row r="70" spans="2:5" s="8" customFormat="1" ht="12.75" customHeight="1" hidden="1">
      <c r="B70" s="11" t="s">
        <v>48</v>
      </c>
      <c r="C70" s="77" t="s">
        <v>62</v>
      </c>
      <c r="D70" s="143"/>
      <c r="E70" s="91"/>
    </row>
    <row r="71" spans="2:5" s="8" customFormat="1" ht="12.75" customHeight="1" hidden="1">
      <c r="B71" s="11" t="s">
        <v>48</v>
      </c>
      <c r="C71" s="77" t="s">
        <v>63</v>
      </c>
      <c r="D71" s="143"/>
      <c r="E71" s="91"/>
    </row>
    <row r="72" spans="2:5" s="8" customFormat="1" ht="12.75" customHeight="1" hidden="1">
      <c r="B72" s="11" t="s">
        <v>48</v>
      </c>
      <c r="C72" s="77" t="s">
        <v>375</v>
      </c>
      <c r="D72" s="143"/>
      <c r="E72" s="91"/>
    </row>
    <row r="73" spans="2:5" s="8" customFormat="1" ht="12.75" customHeight="1" hidden="1">
      <c r="B73" s="11" t="s">
        <v>48</v>
      </c>
      <c r="C73" s="77" t="s">
        <v>385</v>
      </c>
      <c r="D73" s="143"/>
      <c r="E73" s="91"/>
    </row>
    <row r="74" spans="2:5" s="8" customFormat="1" ht="12.75" customHeight="1" hidden="1">
      <c r="B74" s="11" t="s">
        <v>48</v>
      </c>
      <c r="C74" s="77" t="s">
        <v>386</v>
      </c>
      <c r="D74" s="143"/>
      <c r="E74" s="91"/>
    </row>
    <row r="75" spans="2:5" s="8" customFormat="1" ht="12.75" customHeight="1" hidden="1">
      <c r="B75" s="11" t="s">
        <v>64</v>
      </c>
      <c r="C75" s="77" t="s">
        <v>65</v>
      </c>
      <c r="D75" s="143"/>
      <c r="E75" s="92"/>
    </row>
    <row r="76" spans="2:5" s="8" customFormat="1" ht="12.75" customHeight="1" hidden="1">
      <c r="B76" s="11" t="s">
        <v>64</v>
      </c>
      <c r="C76" s="77" t="s">
        <v>66</v>
      </c>
      <c r="D76" s="143"/>
      <c r="E76" s="92"/>
    </row>
    <row r="77" spans="2:5" s="8" customFormat="1" ht="12.75" customHeight="1" hidden="1">
      <c r="B77" s="11" t="s">
        <v>64</v>
      </c>
      <c r="C77" s="77" t="s">
        <v>67</v>
      </c>
      <c r="D77" s="143"/>
      <c r="E77" s="92"/>
    </row>
    <row r="78" spans="2:5" s="8" customFormat="1" ht="12.75" customHeight="1" hidden="1">
      <c r="B78" s="11" t="s">
        <v>64</v>
      </c>
      <c r="C78" s="77" t="s">
        <v>68</v>
      </c>
      <c r="D78" s="143"/>
      <c r="E78" s="91"/>
    </row>
    <row r="79" spans="2:5" s="8" customFormat="1" ht="12.75" customHeight="1" hidden="1">
      <c r="B79" s="11" t="s">
        <v>64</v>
      </c>
      <c r="C79" s="77" t="s">
        <v>69</v>
      </c>
      <c r="D79" s="143"/>
      <c r="E79" s="92"/>
    </row>
    <row r="80" spans="2:5" s="8" customFormat="1" ht="12.75" customHeight="1" hidden="1">
      <c r="B80" s="11" t="s">
        <v>64</v>
      </c>
      <c r="C80" s="77" t="s">
        <v>376</v>
      </c>
      <c r="D80" s="143"/>
      <c r="E80" s="91"/>
    </row>
    <row r="81" spans="2:5" s="8" customFormat="1" ht="12.75" customHeight="1" hidden="1">
      <c r="B81" s="11" t="s">
        <v>64</v>
      </c>
      <c r="C81" s="77" t="s">
        <v>377</v>
      </c>
      <c r="D81" s="143"/>
      <c r="E81" s="91"/>
    </row>
    <row r="82" spans="2:5" s="8" customFormat="1" ht="12.75" customHeight="1" hidden="1">
      <c r="B82" s="11" t="s">
        <v>64</v>
      </c>
      <c r="C82" s="77" t="s">
        <v>387</v>
      </c>
      <c r="D82" s="143"/>
      <c r="E82" s="91"/>
    </row>
    <row r="83" spans="2:5" s="8" customFormat="1" ht="12.75" customHeight="1" hidden="1">
      <c r="B83" s="11" t="s">
        <v>70</v>
      </c>
      <c r="C83" s="77" t="s">
        <v>71</v>
      </c>
      <c r="D83" s="143"/>
      <c r="E83" s="92"/>
    </row>
    <row r="84" spans="2:5" s="8" customFormat="1" ht="12.75" customHeight="1" hidden="1">
      <c r="B84" s="11" t="s">
        <v>70</v>
      </c>
      <c r="C84" s="77" t="s">
        <v>378</v>
      </c>
      <c r="D84" s="143"/>
      <c r="E84" s="91"/>
    </row>
    <row r="85" spans="2:5" s="8" customFormat="1" ht="12.75" customHeight="1" hidden="1">
      <c r="B85" s="11" t="s">
        <v>70</v>
      </c>
      <c r="C85" s="77" t="s">
        <v>379</v>
      </c>
      <c r="D85" s="143"/>
      <c r="E85" s="91"/>
    </row>
    <row r="86" spans="2:5" s="8" customFormat="1" ht="12" customHeight="1" hidden="1">
      <c r="B86" s="11" t="s">
        <v>70</v>
      </c>
      <c r="C86" s="77" t="s">
        <v>72</v>
      </c>
      <c r="D86" s="143"/>
      <c r="E86" s="92"/>
    </row>
    <row r="87" spans="2:5" s="8" customFormat="1" ht="12.75" customHeight="1" hidden="1">
      <c r="B87" s="11" t="s">
        <v>70</v>
      </c>
      <c r="C87" s="77" t="s">
        <v>73</v>
      </c>
      <c r="D87" s="143"/>
      <c r="E87" s="92"/>
    </row>
    <row r="88" spans="2:5" s="8" customFormat="1" ht="12.75" customHeight="1" hidden="1">
      <c r="B88" s="11" t="s">
        <v>70</v>
      </c>
      <c r="C88" s="77" t="s">
        <v>74</v>
      </c>
      <c r="D88" s="143"/>
      <c r="E88" s="92"/>
    </row>
    <row r="89" spans="2:5" s="8" customFormat="1" ht="12.75" customHeight="1" hidden="1">
      <c r="B89" s="11" t="s">
        <v>70</v>
      </c>
      <c r="C89" s="77" t="s">
        <v>75</v>
      </c>
      <c r="D89" s="143"/>
      <c r="E89" s="92"/>
    </row>
    <row r="90" spans="2:5" s="8" customFormat="1" ht="12.75" customHeight="1" hidden="1">
      <c r="B90" s="11" t="s">
        <v>70</v>
      </c>
      <c r="C90" s="77" t="s">
        <v>76</v>
      </c>
      <c r="D90" s="143"/>
      <c r="E90" s="92"/>
    </row>
    <row r="91" spans="2:5" s="8" customFormat="1" ht="12.75" customHeight="1" hidden="1">
      <c r="B91" s="11" t="s">
        <v>70</v>
      </c>
      <c r="C91" s="77" t="s">
        <v>77</v>
      </c>
      <c r="D91" s="143"/>
      <c r="E91" s="92"/>
    </row>
    <row r="92" spans="2:5" s="8" customFormat="1" ht="12.75" customHeight="1" hidden="1">
      <c r="B92" s="11" t="s">
        <v>70</v>
      </c>
      <c r="C92" s="77" t="s">
        <v>78</v>
      </c>
      <c r="D92" s="143"/>
      <c r="E92" s="92"/>
    </row>
    <row r="93" spans="2:5" s="8" customFormat="1" ht="12.75" customHeight="1" hidden="1">
      <c r="B93" s="11" t="s">
        <v>70</v>
      </c>
      <c r="C93" s="77" t="s">
        <v>79</v>
      </c>
      <c r="D93" s="143"/>
      <c r="E93" s="91"/>
    </row>
    <row r="94" spans="2:5" s="8" customFormat="1" ht="12.75" customHeight="1" hidden="1">
      <c r="B94" s="11" t="s">
        <v>70</v>
      </c>
      <c r="C94" s="77" t="s">
        <v>80</v>
      </c>
      <c r="D94" s="143"/>
      <c r="E94" s="92"/>
    </row>
    <row r="95" spans="2:5" s="8" customFormat="1" ht="12.75" customHeight="1" hidden="1">
      <c r="B95" s="11" t="s">
        <v>70</v>
      </c>
      <c r="C95" s="77" t="s">
        <v>81</v>
      </c>
      <c r="D95" s="143"/>
      <c r="E95" s="91"/>
    </row>
    <row r="96" spans="2:5" s="8" customFormat="1" ht="12.75" customHeight="1" hidden="1">
      <c r="B96" s="11" t="s">
        <v>70</v>
      </c>
      <c r="C96" s="77" t="s">
        <v>82</v>
      </c>
      <c r="D96" s="143"/>
      <c r="E96" s="92"/>
    </row>
    <row r="97" spans="2:5" s="8" customFormat="1" ht="12.75" customHeight="1" hidden="1">
      <c r="B97" s="11" t="s">
        <v>70</v>
      </c>
      <c r="C97" s="77" t="s">
        <v>83</v>
      </c>
      <c r="D97" s="143"/>
      <c r="E97" s="92"/>
    </row>
    <row r="98" spans="2:5" s="8" customFormat="1" ht="12.75" customHeight="1" hidden="1">
      <c r="B98" s="11" t="s">
        <v>70</v>
      </c>
      <c r="C98" s="77" t="s">
        <v>84</v>
      </c>
      <c r="D98" s="143"/>
      <c r="E98" s="92"/>
    </row>
    <row r="99" spans="2:5" s="8" customFormat="1" ht="12.75" customHeight="1" hidden="1">
      <c r="B99" s="11" t="s">
        <v>70</v>
      </c>
      <c r="C99" s="77" t="s">
        <v>85</v>
      </c>
      <c r="D99" s="143"/>
      <c r="E99" s="92"/>
    </row>
    <row r="100" spans="2:5" s="8" customFormat="1" ht="12.75" customHeight="1" hidden="1">
      <c r="B100" s="11" t="s">
        <v>70</v>
      </c>
      <c r="C100" s="77" t="s">
        <v>86</v>
      </c>
      <c r="D100" s="143"/>
      <c r="E100" s="92"/>
    </row>
    <row r="101" spans="2:5" s="8" customFormat="1" ht="12.75" customHeight="1" hidden="1">
      <c r="B101" s="11" t="s">
        <v>70</v>
      </c>
      <c r="C101" s="77" t="s">
        <v>87</v>
      </c>
      <c r="D101" s="143"/>
      <c r="E101" s="92"/>
    </row>
    <row r="102" spans="2:5" s="8" customFormat="1" ht="12.75" customHeight="1" hidden="1">
      <c r="B102" s="11" t="s">
        <v>70</v>
      </c>
      <c r="C102" s="77" t="s">
        <v>88</v>
      </c>
      <c r="D102" s="143"/>
      <c r="E102" s="92"/>
    </row>
    <row r="103" spans="2:5" s="8" customFormat="1" ht="12.75" customHeight="1" hidden="1">
      <c r="B103" s="11" t="s">
        <v>70</v>
      </c>
      <c r="C103" s="77" t="s">
        <v>89</v>
      </c>
      <c r="D103" s="143"/>
      <c r="E103" s="92"/>
    </row>
    <row r="104" spans="2:5" s="8" customFormat="1" ht="12.75" customHeight="1" hidden="1">
      <c r="B104" s="11" t="s">
        <v>70</v>
      </c>
      <c r="C104" s="77" t="s">
        <v>90</v>
      </c>
      <c r="D104" s="143"/>
      <c r="E104" s="92"/>
    </row>
    <row r="105" spans="2:5" s="8" customFormat="1" ht="12.75" customHeight="1" hidden="1">
      <c r="B105" s="11" t="s">
        <v>70</v>
      </c>
      <c r="C105" s="77" t="s">
        <v>91</v>
      </c>
      <c r="D105" s="143"/>
      <c r="E105" s="91"/>
    </row>
    <row r="106" spans="2:5" s="8" customFormat="1" ht="12.75" customHeight="1" hidden="1">
      <c r="B106" s="11" t="s">
        <v>70</v>
      </c>
      <c r="C106" s="77" t="s">
        <v>92</v>
      </c>
      <c r="D106" s="143"/>
      <c r="E106" s="91"/>
    </row>
    <row r="107" spans="2:5" s="8" customFormat="1" ht="12.75" customHeight="1" hidden="1">
      <c r="B107" s="11" t="s">
        <v>70</v>
      </c>
      <c r="C107" s="77" t="s">
        <v>365</v>
      </c>
      <c r="D107" s="143"/>
      <c r="E107" s="91"/>
    </row>
    <row r="108" spans="2:5" s="8" customFormat="1" ht="12.75" customHeight="1" hidden="1">
      <c r="B108" s="11" t="s">
        <v>70</v>
      </c>
      <c r="C108" s="77" t="s">
        <v>366</v>
      </c>
      <c r="D108" s="143"/>
      <c r="E108" s="91"/>
    </row>
    <row r="109" spans="2:5" s="8" customFormat="1" ht="12.75" customHeight="1" hidden="1">
      <c r="B109" s="11" t="s">
        <v>70</v>
      </c>
      <c r="C109" s="77" t="s">
        <v>367</v>
      </c>
      <c r="D109" s="143"/>
      <c r="E109" s="91"/>
    </row>
    <row r="110" spans="2:5" s="8" customFormat="1" ht="12.75" customHeight="1" hidden="1">
      <c r="B110" s="11" t="s">
        <v>70</v>
      </c>
      <c r="C110" s="77" t="s">
        <v>431</v>
      </c>
      <c r="D110" s="143"/>
      <c r="E110" s="92"/>
    </row>
    <row r="111" spans="2:5" s="8" customFormat="1" ht="12.75" customHeight="1" hidden="1">
      <c r="B111" s="11" t="s">
        <v>70</v>
      </c>
      <c r="C111" s="77" t="s">
        <v>759</v>
      </c>
      <c r="D111" s="143"/>
      <c r="E111" s="92"/>
    </row>
    <row r="112" spans="2:5" s="8" customFormat="1" ht="12.75" customHeight="1" hidden="1">
      <c r="B112" s="11" t="s">
        <v>93</v>
      </c>
      <c r="C112" s="77" t="s">
        <v>94</v>
      </c>
      <c r="D112" s="143"/>
      <c r="E112" s="92"/>
    </row>
    <row r="113" spans="2:5" s="8" customFormat="1" ht="12.75" customHeight="1" hidden="1">
      <c r="B113" s="11" t="s">
        <v>93</v>
      </c>
      <c r="C113" s="77" t="s">
        <v>95</v>
      </c>
      <c r="D113" s="143"/>
      <c r="E113" s="92"/>
    </row>
    <row r="114" spans="2:5" s="8" customFormat="1" ht="12.75" customHeight="1" hidden="1">
      <c r="B114" s="11" t="s">
        <v>93</v>
      </c>
      <c r="C114" s="77" t="s">
        <v>96</v>
      </c>
      <c r="D114" s="143"/>
      <c r="E114" s="92"/>
    </row>
    <row r="115" spans="2:5" s="8" customFormat="1" ht="12.75" customHeight="1" hidden="1">
      <c r="B115" s="11" t="s">
        <v>93</v>
      </c>
      <c r="C115" s="77" t="s">
        <v>97</v>
      </c>
      <c r="D115" s="143"/>
      <c r="E115" s="92"/>
    </row>
    <row r="116" spans="2:5" s="8" customFormat="1" ht="12.75" customHeight="1" hidden="1">
      <c r="B116" s="11" t="s">
        <v>93</v>
      </c>
      <c r="C116" s="77" t="s">
        <v>98</v>
      </c>
      <c r="D116" s="143"/>
      <c r="E116" s="92"/>
    </row>
    <row r="117" spans="2:5" s="8" customFormat="1" ht="12.75" customHeight="1" hidden="1">
      <c r="B117" s="11" t="s">
        <v>93</v>
      </c>
      <c r="C117" s="77" t="s">
        <v>99</v>
      </c>
      <c r="D117" s="143"/>
      <c r="E117" s="91"/>
    </row>
    <row r="118" spans="2:5" s="8" customFormat="1" ht="12.75" customHeight="1" hidden="1">
      <c r="B118" s="11" t="s">
        <v>93</v>
      </c>
      <c r="C118" s="77" t="s">
        <v>100</v>
      </c>
      <c r="D118" s="143"/>
      <c r="E118" s="92"/>
    </row>
    <row r="119" spans="2:5" s="8" customFormat="1" ht="12.75" customHeight="1" hidden="1">
      <c r="B119" s="11" t="s">
        <v>93</v>
      </c>
      <c r="C119" s="77" t="s">
        <v>101</v>
      </c>
      <c r="D119" s="143"/>
      <c r="E119" s="92"/>
    </row>
    <row r="120" spans="2:5" s="8" customFormat="1" ht="12.75" customHeight="1" hidden="1">
      <c r="B120" s="11" t="s">
        <v>93</v>
      </c>
      <c r="C120" s="77" t="s">
        <v>380</v>
      </c>
      <c r="D120" s="143"/>
      <c r="E120" s="91"/>
    </row>
    <row r="121" spans="2:5" s="8" customFormat="1" ht="12.75" customHeight="1" hidden="1">
      <c r="B121" s="11" t="s">
        <v>93</v>
      </c>
      <c r="C121" s="77" t="s">
        <v>102</v>
      </c>
      <c r="D121" s="143"/>
      <c r="E121" s="91"/>
    </row>
    <row r="122" spans="2:5" s="8" customFormat="1" ht="12.75" customHeight="1" hidden="1">
      <c r="B122" s="11" t="s">
        <v>93</v>
      </c>
      <c r="C122" s="77" t="s">
        <v>368</v>
      </c>
      <c r="D122" s="143"/>
      <c r="E122" s="91"/>
    </row>
    <row r="123" spans="2:5" s="8" customFormat="1" ht="12.75" customHeight="1" hidden="1">
      <c r="B123" s="11" t="s">
        <v>93</v>
      </c>
      <c r="C123" s="77" t="s">
        <v>369</v>
      </c>
      <c r="D123" s="143"/>
      <c r="E123" s="92"/>
    </row>
    <row r="124" spans="2:5" s="8" customFormat="1" ht="12.75" customHeight="1" hidden="1">
      <c r="B124" s="11" t="s">
        <v>103</v>
      </c>
      <c r="C124" s="77" t="s">
        <v>104</v>
      </c>
      <c r="D124" s="143"/>
      <c r="E124" s="92"/>
    </row>
    <row r="125" spans="2:5" s="8" customFormat="1" ht="12.75" customHeight="1" hidden="1">
      <c r="B125" s="11" t="s">
        <v>103</v>
      </c>
      <c r="C125" s="77" t="s">
        <v>105</v>
      </c>
      <c r="D125" s="143"/>
      <c r="E125" s="92"/>
    </row>
    <row r="126" spans="2:5" s="8" customFormat="1" ht="12.75" customHeight="1" hidden="1">
      <c r="B126" s="11" t="s">
        <v>103</v>
      </c>
      <c r="C126" s="77" t="s">
        <v>106</v>
      </c>
      <c r="D126" s="143"/>
      <c r="E126" s="92"/>
    </row>
    <row r="127" spans="2:5" s="8" customFormat="1" ht="12.75" customHeight="1" hidden="1">
      <c r="B127" s="11" t="s">
        <v>103</v>
      </c>
      <c r="C127" s="77" t="s">
        <v>107</v>
      </c>
      <c r="D127" s="143"/>
      <c r="E127" s="91"/>
    </row>
    <row r="128" spans="2:5" s="8" customFormat="1" ht="12.75" customHeight="1" hidden="1">
      <c r="B128" s="11" t="s">
        <v>103</v>
      </c>
      <c r="C128" s="77" t="s">
        <v>108</v>
      </c>
      <c r="D128" s="143"/>
      <c r="E128" s="92"/>
    </row>
    <row r="129" spans="2:5" s="8" customFormat="1" ht="12.75" customHeight="1" hidden="1">
      <c r="B129" s="11" t="s">
        <v>103</v>
      </c>
      <c r="C129" s="77" t="s">
        <v>109</v>
      </c>
      <c r="D129" s="143"/>
      <c r="E129" s="91"/>
    </row>
    <row r="130" spans="2:5" s="8" customFormat="1" ht="12.75" customHeight="1" hidden="1">
      <c r="B130" s="11" t="s">
        <v>103</v>
      </c>
      <c r="C130" s="77" t="s">
        <v>110</v>
      </c>
      <c r="D130" s="143"/>
      <c r="E130" s="92"/>
    </row>
    <row r="131" spans="2:5" s="8" customFormat="1" ht="12.75" customHeight="1" hidden="1">
      <c r="B131" s="11" t="s">
        <v>103</v>
      </c>
      <c r="C131" s="77" t="s">
        <v>111</v>
      </c>
      <c r="D131" s="143"/>
      <c r="E131" s="92"/>
    </row>
    <row r="132" spans="2:5" s="8" customFormat="1" ht="12.75" customHeight="1" hidden="1">
      <c r="B132" s="11" t="s">
        <v>103</v>
      </c>
      <c r="C132" s="77" t="s">
        <v>112</v>
      </c>
      <c r="D132" s="143"/>
      <c r="E132" s="92"/>
    </row>
    <row r="133" spans="2:5" s="8" customFormat="1" ht="12.75" customHeight="1" hidden="1">
      <c r="B133" s="11" t="s">
        <v>103</v>
      </c>
      <c r="C133" s="77" t="s">
        <v>113</v>
      </c>
      <c r="D133" s="143"/>
      <c r="E133" s="92"/>
    </row>
    <row r="134" spans="2:5" s="8" customFormat="1" ht="12.75" customHeight="1" hidden="1">
      <c r="B134" s="11" t="s">
        <v>103</v>
      </c>
      <c r="C134" s="77" t="s">
        <v>420</v>
      </c>
      <c r="D134" s="143"/>
      <c r="E134" s="93"/>
    </row>
    <row r="135" spans="2:5" s="8" customFormat="1" ht="12.75" customHeight="1" hidden="1">
      <c r="B135" s="11" t="s">
        <v>103</v>
      </c>
      <c r="C135" s="77" t="s">
        <v>421</v>
      </c>
      <c r="D135" s="143"/>
      <c r="E135" s="93"/>
    </row>
    <row r="136" spans="2:5" s="8" customFormat="1" ht="12.75" customHeight="1" hidden="1">
      <c r="B136" s="11" t="s">
        <v>103</v>
      </c>
      <c r="C136" s="77" t="s">
        <v>422</v>
      </c>
      <c r="D136" s="143"/>
      <c r="E136" s="93"/>
    </row>
    <row r="137" spans="2:5" s="8" customFormat="1" ht="12.75" customHeight="1" hidden="1">
      <c r="B137" s="11" t="s">
        <v>103</v>
      </c>
      <c r="C137" s="77" t="s">
        <v>423</v>
      </c>
      <c r="D137" s="143"/>
      <c r="E137" s="93"/>
    </row>
    <row r="138" spans="2:5" s="8" customFormat="1" ht="12.75" customHeight="1" hidden="1">
      <c r="B138" s="11" t="s">
        <v>114</v>
      </c>
      <c r="C138" s="77" t="s">
        <v>115</v>
      </c>
      <c r="D138" s="143"/>
      <c r="E138" s="92"/>
    </row>
    <row r="139" spans="2:5" s="8" customFormat="1" ht="12.75" customHeight="1" hidden="1">
      <c r="B139" s="11" t="s">
        <v>114</v>
      </c>
      <c r="C139" s="77" t="s">
        <v>116</v>
      </c>
      <c r="D139" s="143"/>
      <c r="E139" s="92"/>
    </row>
    <row r="140" spans="2:5" s="8" customFormat="1" ht="12.75" customHeight="1" hidden="1">
      <c r="B140" s="11" t="s">
        <v>114</v>
      </c>
      <c r="C140" s="77" t="s">
        <v>117</v>
      </c>
      <c r="D140" s="143"/>
      <c r="E140" s="91"/>
    </row>
    <row r="141" spans="2:5" s="8" customFormat="1" ht="12.75" customHeight="1" hidden="1">
      <c r="B141" s="11" t="s">
        <v>114</v>
      </c>
      <c r="C141" s="77" t="s">
        <v>118</v>
      </c>
      <c r="D141" s="143"/>
      <c r="E141" s="92"/>
    </row>
    <row r="142" spans="2:5" s="8" customFormat="1" ht="12.75" customHeight="1" hidden="1">
      <c r="B142" s="11" t="s">
        <v>114</v>
      </c>
      <c r="C142" s="77" t="s">
        <v>408</v>
      </c>
      <c r="D142" s="143"/>
      <c r="E142" s="91"/>
    </row>
    <row r="143" spans="2:5" s="8" customFormat="1" ht="12.75" customHeight="1" hidden="1">
      <c r="B143" s="11" t="s">
        <v>114</v>
      </c>
      <c r="C143" s="77" t="s">
        <v>409</v>
      </c>
      <c r="D143" s="143"/>
      <c r="E143" s="91"/>
    </row>
    <row r="144" spans="2:5" s="8" customFormat="1" ht="12.75" customHeight="1" hidden="1">
      <c r="B144" s="11" t="s">
        <v>114</v>
      </c>
      <c r="C144" s="77" t="s">
        <v>410</v>
      </c>
      <c r="D144" s="143"/>
      <c r="E144" s="91"/>
    </row>
    <row r="145" spans="2:5" s="8" customFormat="1" ht="12.75" customHeight="1" hidden="1">
      <c r="B145" s="11" t="s">
        <v>114</v>
      </c>
      <c r="C145" s="77" t="s">
        <v>411</v>
      </c>
      <c r="D145" s="143"/>
      <c r="E145" s="91"/>
    </row>
    <row r="146" spans="2:5" s="8" customFormat="1" ht="12.75" customHeight="1" hidden="1">
      <c r="B146" s="11" t="s">
        <v>114</v>
      </c>
      <c r="C146" s="77" t="s">
        <v>460</v>
      </c>
      <c r="D146" s="143"/>
      <c r="E146" s="91"/>
    </row>
    <row r="147" spans="2:5" s="8" customFormat="1" ht="12.75" customHeight="1" hidden="1">
      <c r="B147" s="11" t="s">
        <v>119</v>
      </c>
      <c r="C147" s="77" t="s">
        <v>120</v>
      </c>
      <c r="D147" s="143"/>
      <c r="E147" s="91"/>
    </row>
    <row r="148" spans="2:5" s="8" customFormat="1" ht="12.75" customHeight="1" hidden="1">
      <c r="B148" s="11" t="s">
        <v>119</v>
      </c>
      <c r="C148" s="77" t="s">
        <v>121</v>
      </c>
      <c r="D148" s="143"/>
      <c r="E148" s="92"/>
    </row>
    <row r="149" spans="2:5" s="8" customFormat="1" ht="12.75" customHeight="1" hidden="1">
      <c r="B149" s="11" t="s">
        <v>119</v>
      </c>
      <c r="C149" s="77" t="s">
        <v>122</v>
      </c>
      <c r="D149" s="143"/>
      <c r="E149" s="92"/>
    </row>
    <row r="150" spans="2:5" s="8" customFormat="1" ht="12.75" customHeight="1" hidden="1">
      <c r="B150" s="11" t="s">
        <v>119</v>
      </c>
      <c r="C150" s="77" t="s">
        <v>123</v>
      </c>
      <c r="D150" s="143"/>
      <c r="E150" s="92"/>
    </row>
    <row r="151" spans="2:5" s="8" customFormat="1" ht="12.75" customHeight="1" hidden="1">
      <c r="B151" s="11" t="s">
        <v>119</v>
      </c>
      <c r="C151" s="77" t="s">
        <v>124</v>
      </c>
      <c r="D151" s="143"/>
      <c r="E151" s="91"/>
    </row>
    <row r="152" spans="2:5" s="8" customFormat="1" ht="12.75" customHeight="1" hidden="1">
      <c r="B152" s="11" t="s">
        <v>119</v>
      </c>
      <c r="C152" s="77" t="s">
        <v>125</v>
      </c>
      <c r="D152" s="143"/>
      <c r="E152" s="92"/>
    </row>
    <row r="153" spans="2:5" s="8" customFormat="1" ht="12.75" customHeight="1" hidden="1">
      <c r="B153" s="11" t="s">
        <v>119</v>
      </c>
      <c r="C153" s="77" t="s">
        <v>424</v>
      </c>
      <c r="D153" s="143"/>
      <c r="E153" s="92"/>
    </row>
    <row r="154" spans="2:5" s="8" customFormat="1" ht="12.75" customHeight="1" hidden="1">
      <c r="B154" s="11" t="s">
        <v>119</v>
      </c>
      <c r="C154" s="77" t="s">
        <v>432</v>
      </c>
      <c r="D154" s="143"/>
      <c r="E154" s="92"/>
    </row>
    <row r="155" spans="2:5" s="8" customFormat="1" ht="12.75" customHeight="1" hidden="1">
      <c r="B155" s="11" t="s">
        <v>126</v>
      </c>
      <c r="C155" s="77" t="s">
        <v>127</v>
      </c>
      <c r="D155" s="143"/>
      <c r="E155" s="93"/>
    </row>
    <row r="156" spans="2:5" s="8" customFormat="1" ht="12.75" customHeight="1" hidden="1">
      <c r="B156" s="11" t="s">
        <v>126</v>
      </c>
      <c r="C156" s="77" t="s">
        <v>128</v>
      </c>
      <c r="D156" s="143"/>
      <c r="E156" s="92"/>
    </row>
    <row r="157" spans="2:5" s="8" customFormat="1" ht="12.75" customHeight="1" hidden="1">
      <c r="B157" s="11" t="s">
        <v>126</v>
      </c>
      <c r="C157" s="77" t="s">
        <v>129</v>
      </c>
      <c r="D157" s="143"/>
      <c r="E157" s="92"/>
    </row>
    <row r="158" spans="2:5" s="8" customFormat="1" ht="12.75" customHeight="1" hidden="1">
      <c r="B158" s="11" t="s">
        <v>126</v>
      </c>
      <c r="C158" s="77" t="s">
        <v>130</v>
      </c>
      <c r="D158" s="143"/>
      <c r="E158" s="92"/>
    </row>
    <row r="159" spans="2:5" s="8" customFormat="1" ht="12.75" customHeight="1" hidden="1">
      <c r="B159" s="11" t="s">
        <v>126</v>
      </c>
      <c r="C159" s="77" t="s">
        <v>131</v>
      </c>
      <c r="D159" s="143"/>
      <c r="E159" s="91"/>
    </row>
    <row r="160" spans="2:5" s="8" customFormat="1" ht="12.75" customHeight="1" hidden="1">
      <c r="B160" s="11" t="s">
        <v>126</v>
      </c>
      <c r="C160" s="77" t="s">
        <v>412</v>
      </c>
      <c r="D160" s="143"/>
      <c r="E160" s="91"/>
    </row>
    <row r="161" spans="2:5" s="8" customFormat="1" ht="12.75" customHeight="1" hidden="1">
      <c r="B161" s="11" t="s">
        <v>126</v>
      </c>
      <c r="C161" s="77" t="s">
        <v>413</v>
      </c>
      <c r="D161" s="143"/>
      <c r="E161" s="92"/>
    </row>
    <row r="162" spans="2:5" s="8" customFormat="1" ht="12.75" customHeight="1" hidden="1">
      <c r="B162" s="11" t="s">
        <v>126</v>
      </c>
      <c r="C162" s="77" t="s">
        <v>414</v>
      </c>
      <c r="D162" s="143"/>
      <c r="E162" s="92"/>
    </row>
    <row r="163" spans="2:5" s="8" customFormat="1" ht="12.75" customHeight="1" hidden="1">
      <c r="B163" s="11" t="s">
        <v>126</v>
      </c>
      <c r="C163" s="77" t="s">
        <v>419</v>
      </c>
      <c r="D163" s="143"/>
      <c r="E163" s="92"/>
    </row>
    <row r="164" spans="2:5" s="8" customFormat="1" ht="12.75" customHeight="1" hidden="1">
      <c r="B164" s="11" t="s">
        <v>126</v>
      </c>
      <c r="C164" s="77" t="s">
        <v>426</v>
      </c>
      <c r="D164" s="143"/>
      <c r="E164" s="92"/>
    </row>
    <row r="165" spans="2:5" s="8" customFormat="1" ht="12.75" customHeight="1" hidden="1">
      <c r="B165" s="11" t="s">
        <v>126</v>
      </c>
      <c r="C165" s="77" t="s">
        <v>486</v>
      </c>
      <c r="D165" s="143"/>
      <c r="E165" s="92"/>
    </row>
    <row r="166" spans="2:5" s="8" customFormat="1" ht="12.75" customHeight="1" hidden="1">
      <c r="B166" s="11" t="s">
        <v>126</v>
      </c>
      <c r="C166" s="77" t="s">
        <v>487</v>
      </c>
      <c r="D166" s="143"/>
      <c r="E166" s="91"/>
    </row>
    <row r="167" spans="2:5" s="8" customFormat="1" ht="12.75" customHeight="1" hidden="1">
      <c r="B167" s="11" t="s">
        <v>132</v>
      </c>
      <c r="C167" s="77" t="s">
        <v>133</v>
      </c>
      <c r="D167" s="143"/>
      <c r="E167" s="92"/>
    </row>
    <row r="168" spans="2:5" s="8" customFormat="1" ht="12.75" customHeight="1" hidden="1">
      <c r="B168" s="11" t="s">
        <v>132</v>
      </c>
      <c r="C168" s="77" t="s">
        <v>134</v>
      </c>
      <c r="D168" s="143"/>
      <c r="E168" s="92"/>
    </row>
    <row r="169" spans="2:5" s="8" customFormat="1" ht="12.75" customHeight="1" hidden="1">
      <c r="B169" s="11" t="s">
        <v>132</v>
      </c>
      <c r="C169" s="77" t="s">
        <v>135</v>
      </c>
      <c r="D169" s="143"/>
      <c r="E169" s="92"/>
    </row>
    <row r="170" spans="2:5" s="8" customFormat="1" ht="12.75" customHeight="1" hidden="1">
      <c r="B170" s="11" t="s">
        <v>132</v>
      </c>
      <c r="C170" s="77" t="s">
        <v>136</v>
      </c>
      <c r="D170" s="143"/>
      <c r="E170" s="92"/>
    </row>
    <row r="171" spans="2:5" s="8" customFormat="1" ht="12.75" customHeight="1" hidden="1">
      <c r="B171" s="11" t="s">
        <v>132</v>
      </c>
      <c r="C171" s="77" t="s">
        <v>137</v>
      </c>
      <c r="D171" s="143"/>
      <c r="E171" s="92"/>
    </row>
    <row r="172" spans="2:5" s="8" customFormat="1" ht="12.75" customHeight="1" hidden="1">
      <c r="B172" s="11" t="s">
        <v>132</v>
      </c>
      <c r="C172" s="77" t="s">
        <v>138</v>
      </c>
      <c r="D172" s="143"/>
      <c r="E172" s="92"/>
    </row>
    <row r="173" spans="2:5" s="8" customFormat="1" ht="12.75" customHeight="1" hidden="1">
      <c r="B173" s="11" t="s">
        <v>132</v>
      </c>
      <c r="C173" s="77" t="s">
        <v>139</v>
      </c>
      <c r="D173" s="143"/>
      <c r="E173" s="92"/>
    </row>
    <row r="174" spans="2:5" s="8" customFormat="1" ht="12.75" customHeight="1" hidden="1">
      <c r="B174" s="11" t="s">
        <v>132</v>
      </c>
      <c r="C174" s="77" t="s">
        <v>140</v>
      </c>
      <c r="D174" s="143"/>
      <c r="E174" s="92"/>
    </row>
    <row r="175" spans="2:5" s="8" customFormat="1" ht="12.75" customHeight="1" hidden="1">
      <c r="B175" s="11" t="s">
        <v>132</v>
      </c>
      <c r="C175" s="77" t="s">
        <v>141</v>
      </c>
      <c r="D175" s="143"/>
      <c r="E175" s="92"/>
    </row>
    <row r="176" spans="2:5" s="8" customFormat="1" ht="12.75" customHeight="1" hidden="1">
      <c r="B176" s="11" t="s">
        <v>132</v>
      </c>
      <c r="C176" s="77" t="s">
        <v>142</v>
      </c>
      <c r="D176" s="143"/>
      <c r="E176" s="92"/>
    </row>
    <row r="177" spans="2:5" s="8" customFormat="1" ht="12.75" customHeight="1" hidden="1">
      <c r="B177" s="11" t="s">
        <v>132</v>
      </c>
      <c r="C177" s="77" t="s">
        <v>143</v>
      </c>
      <c r="D177" s="143"/>
      <c r="E177" s="91"/>
    </row>
    <row r="178" spans="2:5" s="8" customFormat="1" ht="12.75" customHeight="1" hidden="1">
      <c r="B178" s="11" t="s">
        <v>132</v>
      </c>
      <c r="C178" s="77" t="s">
        <v>144</v>
      </c>
      <c r="D178" s="143"/>
      <c r="E178" s="91"/>
    </row>
    <row r="179" spans="2:5" s="8" customFormat="1" ht="12.75" customHeight="1" hidden="1">
      <c r="B179" s="11" t="s">
        <v>132</v>
      </c>
      <c r="C179" s="77" t="s">
        <v>145</v>
      </c>
      <c r="D179" s="143"/>
      <c r="E179" s="92"/>
    </row>
    <row r="180" spans="2:5" s="8" customFormat="1" ht="12.75" customHeight="1" hidden="1">
      <c r="B180" s="11" t="s">
        <v>132</v>
      </c>
      <c r="C180" s="77" t="s">
        <v>146</v>
      </c>
      <c r="D180" s="143"/>
      <c r="E180" s="91"/>
    </row>
    <row r="181" spans="2:5" s="8" customFormat="1" ht="12.75" customHeight="1" hidden="1">
      <c r="B181" s="11" t="s">
        <v>147</v>
      </c>
      <c r="C181" s="77" t="s">
        <v>148</v>
      </c>
      <c r="D181" s="143"/>
      <c r="E181" s="92"/>
    </row>
    <row r="182" spans="2:5" s="8" customFormat="1" ht="12.75" customHeight="1" hidden="1">
      <c r="B182" s="11" t="s">
        <v>147</v>
      </c>
      <c r="C182" s="77" t="s">
        <v>149</v>
      </c>
      <c r="D182" s="143"/>
      <c r="E182" s="92"/>
    </row>
    <row r="183" spans="2:5" s="8" customFormat="1" ht="12.75" customHeight="1" hidden="1">
      <c r="B183" s="11" t="s">
        <v>147</v>
      </c>
      <c r="C183" s="77" t="s">
        <v>150</v>
      </c>
      <c r="D183" s="143"/>
      <c r="E183" s="91"/>
    </row>
    <row r="184" spans="2:5" s="8" customFormat="1" ht="12.75" customHeight="1" hidden="1">
      <c r="B184" s="11" t="s">
        <v>147</v>
      </c>
      <c r="C184" s="77" t="s">
        <v>151</v>
      </c>
      <c r="D184" s="143"/>
      <c r="E184" s="92"/>
    </row>
    <row r="185" spans="2:5" s="8" customFormat="1" ht="12.75" customHeight="1" hidden="1">
      <c r="B185" s="11" t="s">
        <v>147</v>
      </c>
      <c r="C185" s="77" t="s">
        <v>152</v>
      </c>
      <c r="D185" s="143"/>
      <c r="E185" s="92"/>
    </row>
    <row r="186" spans="2:5" s="8" customFormat="1" ht="12.75" customHeight="1" hidden="1">
      <c r="B186" s="11" t="s">
        <v>147</v>
      </c>
      <c r="C186" s="77" t="s">
        <v>153</v>
      </c>
      <c r="D186" s="143"/>
      <c r="E186" s="91"/>
    </row>
    <row r="187" spans="2:5" s="8" customFormat="1" ht="12.75" customHeight="1" hidden="1">
      <c r="B187" s="11" t="s">
        <v>147</v>
      </c>
      <c r="C187" s="77" t="s">
        <v>154</v>
      </c>
      <c r="D187" s="143"/>
      <c r="E187" s="91"/>
    </row>
    <row r="188" spans="2:5" s="8" customFormat="1" ht="12.75" customHeight="1" hidden="1">
      <c r="B188" s="11" t="s">
        <v>147</v>
      </c>
      <c r="C188" s="77" t="s">
        <v>155</v>
      </c>
      <c r="D188" s="143"/>
      <c r="E188" s="91"/>
    </row>
    <row r="189" spans="2:5" s="8" customFormat="1" ht="12.75" customHeight="1" hidden="1">
      <c r="B189" s="11" t="s">
        <v>147</v>
      </c>
      <c r="C189" s="77" t="s">
        <v>156</v>
      </c>
      <c r="D189" s="143"/>
      <c r="E189" s="91"/>
    </row>
    <row r="190" spans="2:5" s="8" customFormat="1" ht="12.75" customHeight="1" hidden="1">
      <c r="B190" s="11" t="s">
        <v>147</v>
      </c>
      <c r="C190" s="77" t="s">
        <v>433</v>
      </c>
      <c r="D190" s="143"/>
      <c r="E190" s="91"/>
    </row>
    <row r="191" spans="2:5" s="8" customFormat="1" ht="12.75" customHeight="1" hidden="1">
      <c r="B191" s="11" t="s">
        <v>147</v>
      </c>
      <c r="C191" s="77" t="s">
        <v>434</v>
      </c>
      <c r="D191" s="143"/>
      <c r="E191" s="92"/>
    </row>
    <row r="192" spans="2:5" s="8" customFormat="1" ht="12.75" customHeight="1" hidden="1">
      <c r="B192" s="11" t="s">
        <v>147</v>
      </c>
      <c r="C192" s="77" t="s">
        <v>435</v>
      </c>
      <c r="D192" s="143"/>
      <c r="E192" s="92"/>
    </row>
    <row r="193" spans="2:5" s="8" customFormat="1" ht="12.75" customHeight="1" hidden="1">
      <c r="B193" s="11" t="s">
        <v>157</v>
      </c>
      <c r="C193" s="77" t="s">
        <v>158</v>
      </c>
      <c r="D193" s="143"/>
      <c r="E193" s="92"/>
    </row>
    <row r="194" spans="2:5" s="8" customFormat="1" ht="12.75" customHeight="1" hidden="1">
      <c r="B194" s="11" t="s">
        <v>157</v>
      </c>
      <c r="C194" s="77" t="s">
        <v>159</v>
      </c>
      <c r="D194" s="143"/>
      <c r="E194" s="92"/>
    </row>
    <row r="195" spans="2:5" s="8" customFormat="1" ht="12.75" customHeight="1" hidden="1">
      <c r="B195" s="11" t="s">
        <v>157</v>
      </c>
      <c r="C195" s="77" t="s">
        <v>160</v>
      </c>
      <c r="D195" s="143"/>
      <c r="E195" s="92"/>
    </row>
    <row r="196" spans="2:5" s="8" customFormat="1" ht="12.75" customHeight="1" hidden="1">
      <c r="B196" s="11" t="s">
        <v>157</v>
      </c>
      <c r="C196" s="77" t="s">
        <v>161</v>
      </c>
      <c r="D196" s="143"/>
      <c r="E196" s="92"/>
    </row>
    <row r="197" spans="2:5" s="8" customFormat="1" ht="12.75" customHeight="1" hidden="1">
      <c r="B197" s="11" t="s">
        <v>157</v>
      </c>
      <c r="C197" s="77" t="s">
        <v>162</v>
      </c>
      <c r="D197" s="143"/>
      <c r="E197" s="92"/>
    </row>
    <row r="198" spans="2:5" s="8" customFormat="1" ht="12.75" customHeight="1" hidden="1">
      <c r="B198" s="11" t="s">
        <v>157</v>
      </c>
      <c r="C198" s="77" t="s">
        <v>514</v>
      </c>
      <c r="D198" s="143"/>
      <c r="E198" s="92"/>
    </row>
    <row r="199" spans="2:5" s="8" customFormat="1" ht="12.75" customHeight="1" hidden="1">
      <c r="B199" s="11" t="s">
        <v>157</v>
      </c>
      <c r="C199" s="77" t="s">
        <v>515</v>
      </c>
      <c r="D199" s="143"/>
      <c r="E199" s="92"/>
    </row>
    <row r="200" spans="2:5" s="8" customFormat="1" ht="12.75" customHeight="1" hidden="1">
      <c r="B200" s="11" t="s">
        <v>163</v>
      </c>
      <c r="C200" s="77" t="s">
        <v>164</v>
      </c>
      <c r="D200" s="143"/>
      <c r="E200" s="92"/>
    </row>
    <row r="201" spans="2:5" s="8" customFormat="1" ht="12.75" customHeight="1" hidden="1">
      <c r="B201" s="11" t="s">
        <v>163</v>
      </c>
      <c r="C201" s="77" t="s">
        <v>165</v>
      </c>
      <c r="D201" s="143"/>
      <c r="E201" s="92"/>
    </row>
    <row r="202" spans="2:5" s="8" customFormat="1" ht="12.75" customHeight="1" hidden="1">
      <c r="B202" s="11" t="s">
        <v>163</v>
      </c>
      <c r="C202" s="77" t="s">
        <v>166</v>
      </c>
      <c r="D202" s="143"/>
      <c r="E202" s="91"/>
    </row>
    <row r="203" spans="2:5" s="8" customFormat="1" ht="12.75" customHeight="1" hidden="1">
      <c r="B203" s="11" t="s">
        <v>163</v>
      </c>
      <c r="C203" s="77" t="s">
        <v>167</v>
      </c>
      <c r="D203" s="143"/>
      <c r="E203" s="91"/>
    </row>
    <row r="204" spans="2:5" s="8" customFormat="1" ht="12.75" customHeight="1" hidden="1">
      <c r="B204" s="11" t="s">
        <v>163</v>
      </c>
      <c r="C204" s="77" t="s">
        <v>168</v>
      </c>
      <c r="D204" s="143"/>
      <c r="E204" s="92"/>
    </row>
    <row r="205" spans="2:5" s="8" customFormat="1" ht="12.75" customHeight="1" hidden="1">
      <c r="B205" s="11" t="s">
        <v>163</v>
      </c>
      <c r="C205" s="77" t="s">
        <v>169</v>
      </c>
      <c r="D205" s="143"/>
      <c r="E205" s="92"/>
    </row>
    <row r="206" spans="2:5" s="8" customFormat="1" ht="12.75" customHeight="1" hidden="1">
      <c r="B206" s="11" t="s">
        <v>170</v>
      </c>
      <c r="C206" s="77" t="s">
        <v>171</v>
      </c>
      <c r="D206" s="143"/>
      <c r="E206" s="92"/>
    </row>
    <row r="207" spans="2:5" s="8" customFormat="1" ht="12.75" customHeight="1" hidden="1">
      <c r="B207" s="11" t="s">
        <v>170</v>
      </c>
      <c r="C207" s="77" t="s">
        <v>172</v>
      </c>
      <c r="D207" s="143"/>
      <c r="E207" s="91"/>
    </row>
    <row r="208" spans="2:5" s="8" customFormat="1" ht="12.75" customHeight="1" hidden="1">
      <c r="B208" s="11" t="s">
        <v>170</v>
      </c>
      <c r="C208" s="77" t="s">
        <v>173</v>
      </c>
      <c r="D208" s="143"/>
      <c r="E208" s="94"/>
    </row>
    <row r="209" spans="2:5" s="8" customFormat="1" ht="12.75" customHeight="1" hidden="1">
      <c r="B209" s="11" t="s">
        <v>170</v>
      </c>
      <c r="C209" s="12" t="s">
        <v>174</v>
      </c>
      <c r="D209" s="144"/>
      <c r="E209" s="92"/>
    </row>
    <row r="210" spans="2:5" s="8" customFormat="1" ht="12.75" customHeight="1" hidden="1">
      <c r="B210" s="11" t="s">
        <v>175</v>
      </c>
      <c r="C210" s="77" t="s">
        <v>176</v>
      </c>
      <c r="D210" s="143"/>
      <c r="E210" s="91"/>
    </row>
    <row r="211" spans="2:5" s="8" customFormat="1" ht="12.75" customHeight="1" hidden="1">
      <c r="B211" s="11" t="s">
        <v>175</v>
      </c>
      <c r="C211" s="77" t="s">
        <v>177</v>
      </c>
      <c r="D211" s="143"/>
      <c r="E211" s="91"/>
    </row>
    <row r="212" spans="2:5" s="8" customFormat="1" ht="12.75" customHeight="1" hidden="1">
      <c r="B212" s="11" t="s">
        <v>175</v>
      </c>
      <c r="C212" s="77" t="s">
        <v>178</v>
      </c>
      <c r="D212" s="143"/>
      <c r="E212" s="92"/>
    </row>
    <row r="213" spans="2:5" s="8" customFormat="1" ht="12.75" customHeight="1" hidden="1">
      <c r="B213" s="11" t="s">
        <v>175</v>
      </c>
      <c r="C213" s="77" t="s">
        <v>179</v>
      </c>
      <c r="D213" s="143"/>
      <c r="E213" s="91"/>
    </row>
    <row r="214" spans="2:5" s="8" customFormat="1" ht="12.75" customHeight="1" hidden="1">
      <c r="B214" s="11" t="s">
        <v>175</v>
      </c>
      <c r="C214" s="77" t="s">
        <v>382</v>
      </c>
      <c r="D214" s="143"/>
      <c r="E214" s="91"/>
    </row>
    <row r="215" spans="2:5" s="8" customFormat="1" ht="12.75" customHeight="1" hidden="1">
      <c r="B215" s="11" t="s">
        <v>175</v>
      </c>
      <c r="C215" s="77" t="s">
        <v>383</v>
      </c>
      <c r="D215" s="143"/>
      <c r="E215" s="92"/>
    </row>
    <row r="216" spans="2:5" s="8" customFormat="1" ht="12.75" customHeight="1" hidden="1">
      <c r="B216" s="11" t="s">
        <v>175</v>
      </c>
      <c r="C216" s="77" t="s">
        <v>507</v>
      </c>
      <c r="D216" s="143"/>
      <c r="E216" s="92"/>
    </row>
    <row r="217" spans="2:5" s="8" customFormat="1" ht="12.75" customHeight="1" hidden="1">
      <c r="B217" s="11" t="s">
        <v>175</v>
      </c>
      <c r="C217" s="77" t="s">
        <v>508</v>
      </c>
      <c r="D217" s="143"/>
      <c r="E217" s="92"/>
    </row>
    <row r="218" spans="2:5" s="8" customFormat="1" ht="12.75" customHeight="1" hidden="1">
      <c r="B218" s="11" t="s">
        <v>175</v>
      </c>
      <c r="C218" s="77" t="s">
        <v>509</v>
      </c>
      <c r="D218" s="143"/>
      <c r="E218" s="92"/>
    </row>
    <row r="219" spans="2:5" s="8" customFormat="1" ht="12.75" customHeight="1" hidden="1">
      <c r="B219" s="11" t="s">
        <v>175</v>
      </c>
      <c r="C219" s="77" t="s">
        <v>524</v>
      </c>
      <c r="D219" s="143"/>
      <c r="E219" s="92"/>
    </row>
    <row r="220" spans="2:5" s="8" customFormat="1" ht="12.75" customHeight="1" hidden="1">
      <c r="B220" s="11" t="s">
        <v>180</v>
      </c>
      <c r="C220" s="77" t="s">
        <v>181</v>
      </c>
      <c r="D220" s="143"/>
      <c r="E220" s="92"/>
    </row>
    <row r="221" spans="2:5" s="8" customFormat="1" ht="12.75" customHeight="1" hidden="1">
      <c r="B221" s="11" t="s">
        <v>180</v>
      </c>
      <c r="C221" s="77" t="s">
        <v>182</v>
      </c>
      <c r="D221" s="143"/>
      <c r="E221" s="91"/>
    </row>
    <row r="222" spans="2:5" s="8" customFormat="1" ht="12.75" customHeight="1" hidden="1">
      <c r="B222" s="11" t="s">
        <v>429</v>
      </c>
      <c r="C222" s="77" t="s">
        <v>183</v>
      </c>
      <c r="D222" s="143"/>
      <c r="E222" s="92"/>
    </row>
    <row r="223" spans="2:5" s="8" customFormat="1" ht="12.75" customHeight="1" hidden="1">
      <c r="B223" s="11" t="s">
        <v>180</v>
      </c>
      <c r="C223" s="77" t="s">
        <v>184</v>
      </c>
      <c r="D223" s="143"/>
      <c r="E223" s="92"/>
    </row>
    <row r="224" spans="2:5" s="8" customFormat="1" ht="12.75" customHeight="1" hidden="1">
      <c r="B224" s="11" t="s">
        <v>180</v>
      </c>
      <c r="C224" s="77" t="s">
        <v>185</v>
      </c>
      <c r="D224" s="143"/>
      <c r="E224" s="91"/>
    </row>
    <row r="225" spans="2:5" s="8" customFormat="1" ht="12.75" customHeight="1" hidden="1">
      <c r="B225" s="11" t="s">
        <v>180</v>
      </c>
      <c r="C225" s="77" t="s">
        <v>186</v>
      </c>
      <c r="D225" s="143"/>
      <c r="E225" s="92"/>
    </row>
    <row r="226" spans="2:5" s="8" customFormat="1" ht="12.75" customHeight="1" hidden="1">
      <c r="B226" s="11" t="s">
        <v>429</v>
      </c>
      <c r="C226" s="77" t="s">
        <v>187</v>
      </c>
      <c r="D226" s="143"/>
      <c r="E226" s="92"/>
    </row>
    <row r="227" spans="2:5" s="8" customFormat="1" ht="12.75" customHeight="1" hidden="1">
      <c r="B227" s="11" t="s">
        <v>180</v>
      </c>
      <c r="C227" s="77" t="s">
        <v>188</v>
      </c>
      <c r="D227" s="143"/>
      <c r="E227" s="92"/>
    </row>
    <row r="228" spans="2:5" s="8" customFormat="1" ht="12.75" customHeight="1" hidden="1">
      <c r="B228" s="11" t="s">
        <v>180</v>
      </c>
      <c r="C228" s="77" t="s">
        <v>189</v>
      </c>
      <c r="D228" s="143"/>
      <c r="E228" s="91"/>
    </row>
    <row r="229" spans="2:5" s="8" customFormat="1" ht="12.75" customHeight="1" hidden="1">
      <c r="B229" s="11" t="s">
        <v>429</v>
      </c>
      <c r="C229" s="77" t="s">
        <v>427</v>
      </c>
      <c r="D229" s="143"/>
      <c r="E229" s="91"/>
    </row>
    <row r="230" spans="2:5" s="8" customFormat="1" ht="12.75" customHeight="1" hidden="1">
      <c r="B230" s="11" t="s">
        <v>429</v>
      </c>
      <c r="C230" s="77" t="s">
        <v>436</v>
      </c>
      <c r="D230" s="143"/>
      <c r="E230" s="92"/>
    </row>
    <row r="231" spans="2:5" s="8" customFormat="1" ht="12.75" customHeight="1" hidden="1">
      <c r="B231" s="11" t="s">
        <v>180</v>
      </c>
      <c r="C231" s="77" t="s">
        <v>510</v>
      </c>
      <c r="D231" s="143"/>
      <c r="E231" s="92"/>
    </row>
    <row r="232" spans="2:5" s="8" customFormat="1" ht="12.75" customHeight="1" hidden="1">
      <c r="B232" s="11" t="s">
        <v>180</v>
      </c>
      <c r="C232" s="77" t="s">
        <v>511</v>
      </c>
      <c r="D232" s="143"/>
      <c r="E232" s="92"/>
    </row>
    <row r="233" spans="2:5" s="8" customFormat="1" ht="12.75" customHeight="1" hidden="1">
      <c r="B233" s="11" t="s">
        <v>429</v>
      </c>
      <c r="C233" s="77" t="s">
        <v>526</v>
      </c>
      <c r="D233" s="143"/>
      <c r="E233" s="92"/>
    </row>
    <row r="234" spans="2:5" s="8" customFormat="1" ht="12.75" customHeight="1" hidden="1">
      <c r="B234" s="11" t="s">
        <v>429</v>
      </c>
      <c r="C234" s="77" t="s">
        <v>754</v>
      </c>
      <c r="D234" s="143"/>
      <c r="E234" s="92"/>
    </row>
    <row r="235" spans="2:5" s="8" customFormat="1" ht="12.75" customHeight="1" hidden="1">
      <c r="B235" s="11" t="s">
        <v>190</v>
      </c>
      <c r="C235" s="77" t="s">
        <v>191</v>
      </c>
      <c r="D235" s="145"/>
      <c r="E235" s="92"/>
    </row>
    <row r="236" spans="2:5" s="8" customFormat="1" ht="12.75" customHeight="1" hidden="1">
      <c r="B236" s="11" t="s">
        <v>190</v>
      </c>
      <c r="C236" s="77" t="s">
        <v>192</v>
      </c>
      <c r="D236" s="143"/>
      <c r="E236" s="91"/>
    </row>
    <row r="237" spans="2:5" s="8" customFormat="1" ht="12.75" customHeight="1" hidden="1">
      <c r="B237" s="11" t="s">
        <v>190</v>
      </c>
      <c r="C237" s="77" t="s">
        <v>193</v>
      </c>
      <c r="D237" s="143"/>
      <c r="E237" s="92"/>
    </row>
    <row r="238" spans="2:5" s="8" customFormat="1" ht="12.75" customHeight="1" hidden="1">
      <c r="B238" s="11" t="s">
        <v>190</v>
      </c>
      <c r="C238" s="77" t="s">
        <v>194</v>
      </c>
      <c r="D238" s="143"/>
      <c r="E238" s="92"/>
    </row>
    <row r="239" spans="2:5" s="8" customFormat="1" ht="12.75" customHeight="1" hidden="1">
      <c r="B239" s="11" t="s">
        <v>190</v>
      </c>
      <c r="C239" s="77" t="s">
        <v>195</v>
      </c>
      <c r="D239" s="143"/>
      <c r="E239" s="92"/>
    </row>
    <row r="240" spans="2:5" s="8" customFormat="1" ht="12.75" customHeight="1" hidden="1">
      <c r="B240" s="11" t="s">
        <v>190</v>
      </c>
      <c r="C240" s="77" t="s">
        <v>196</v>
      </c>
      <c r="D240" s="143"/>
      <c r="E240" s="92"/>
    </row>
    <row r="241" spans="2:5" s="8" customFormat="1" ht="12.75" customHeight="1" hidden="1">
      <c r="B241" s="11" t="s">
        <v>190</v>
      </c>
      <c r="C241" s="77" t="s">
        <v>197</v>
      </c>
      <c r="D241" s="143"/>
      <c r="E241" s="92"/>
    </row>
    <row r="242" spans="2:5" s="8" customFormat="1" ht="12.75" customHeight="1" hidden="1">
      <c r="B242" s="11" t="s">
        <v>190</v>
      </c>
      <c r="C242" s="77" t="s">
        <v>198</v>
      </c>
      <c r="D242" s="143"/>
      <c r="E242" s="92"/>
    </row>
    <row r="243" spans="2:5" s="8" customFormat="1" ht="12.75" customHeight="1" hidden="1">
      <c r="B243" s="11" t="s">
        <v>190</v>
      </c>
      <c r="C243" s="77" t="s">
        <v>461</v>
      </c>
      <c r="D243" s="143"/>
      <c r="E243" s="92"/>
    </row>
    <row r="244" spans="2:5" s="8" customFormat="1" ht="12.75" customHeight="1" hidden="1">
      <c r="B244" s="118" t="s">
        <v>190</v>
      </c>
      <c r="C244" s="77" t="s">
        <v>488</v>
      </c>
      <c r="D244" s="143"/>
      <c r="E244" s="92"/>
    </row>
    <row r="245" spans="2:5" s="8" customFormat="1" ht="12.75" customHeight="1" hidden="1">
      <c r="B245" s="11" t="s">
        <v>199</v>
      </c>
      <c r="C245" s="77" t="s">
        <v>200</v>
      </c>
      <c r="D245" s="143"/>
      <c r="E245" s="92"/>
    </row>
    <row r="246" spans="2:5" s="8" customFormat="1" ht="12.75" customHeight="1" hidden="1">
      <c r="B246" s="11" t="s">
        <v>199</v>
      </c>
      <c r="C246" s="77" t="s">
        <v>201</v>
      </c>
      <c r="D246" s="143"/>
      <c r="E246" s="92"/>
    </row>
    <row r="247" spans="2:5" s="8" customFormat="1" ht="12.75" customHeight="1" hidden="1">
      <c r="B247" s="11" t="s">
        <v>199</v>
      </c>
      <c r="C247" s="77" t="s">
        <v>202</v>
      </c>
      <c r="D247" s="143"/>
      <c r="E247" s="92"/>
    </row>
    <row r="248" spans="2:5" s="8" customFormat="1" ht="12.75" customHeight="1" hidden="1">
      <c r="B248" s="11" t="s">
        <v>199</v>
      </c>
      <c r="C248" s="77" t="s">
        <v>203</v>
      </c>
      <c r="D248" s="143"/>
      <c r="E248" s="92"/>
    </row>
    <row r="249" spans="2:5" s="8" customFormat="1" ht="12.75" customHeight="1" hidden="1">
      <c r="B249" s="11" t="s">
        <v>199</v>
      </c>
      <c r="C249" s="77" t="s">
        <v>204</v>
      </c>
      <c r="D249" s="143"/>
      <c r="E249" s="92"/>
    </row>
    <row r="250" spans="2:5" s="8" customFormat="1" ht="12.75" customHeight="1" hidden="1">
      <c r="B250" s="11" t="s">
        <v>199</v>
      </c>
      <c r="C250" s="77" t="s">
        <v>205</v>
      </c>
      <c r="D250" s="143"/>
      <c r="E250" s="92"/>
    </row>
    <row r="251" spans="2:5" s="8" customFormat="1" ht="12.75" customHeight="1" hidden="1">
      <c r="B251" s="11" t="s">
        <v>199</v>
      </c>
      <c r="C251" s="77" t="s">
        <v>206</v>
      </c>
      <c r="D251" s="143"/>
      <c r="E251" s="92"/>
    </row>
    <row r="252" spans="2:5" s="8" customFormat="1" ht="12.75" customHeight="1" hidden="1">
      <c r="B252" s="11" t="s">
        <v>199</v>
      </c>
      <c r="C252" s="77" t="s">
        <v>207</v>
      </c>
      <c r="D252" s="143"/>
      <c r="E252" s="92"/>
    </row>
    <row r="253" spans="2:5" s="8" customFormat="1" ht="12.75" customHeight="1" hidden="1">
      <c r="B253" s="11" t="s">
        <v>199</v>
      </c>
      <c r="C253" s="77" t="s">
        <v>208</v>
      </c>
      <c r="D253" s="143"/>
      <c r="E253" s="92"/>
    </row>
    <row r="254" spans="2:5" s="8" customFormat="1" ht="12.75" customHeight="1" hidden="1">
      <c r="B254" s="11" t="s">
        <v>199</v>
      </c>
      <c r="C254" s="77" t="s">
        <v>209</v>
      </c>
      <c r="D254" s="143"/>
      <c r="E254" s="92"/>
    </row>
    <row r="255" spans="2:5" s="8" customFormat="1" ht="12.75" customHeight="1" hidden="1">
      <c r="B255" s="11" t="s">
        <v>199</v>
      </c>
      <c r="C255" s="77" t="s">
        <v>210</v>
      </c>
      <c r="D255" s="143"/>
      <c r="E255" s="92"/>
    </row>
    <row r="256" spans="2:5" s="8" customFormat="1" ht="12.75" customHeight="1" hidden="1">
      <c r="B256" s="11" t="s">
        <v>199</v>
      </c>
      <c r="C256" s="77" t="s">
        <v>211</v>
      </c>
      <c r="D256" s="143"/>
      <c r="E256" s="92"/>
    </row>
    <row r="257" spans="2:5" s="8" customFormat="1" ht="12.75" customHeight="1" hidden="1">
      <c r="B257" s="11" t="s">
        <v>199</v>
      </c>
      <c r="C257" s="77" t="s">
        <v>212</v>
      </c>
      <c r="D257" s="143"/>
      <c r="E257" s="91"/>
    </row>
    <row r="258" spans="2:5" s="8" customFormat="1" ht="12.75" customHeight="1" hidden="1">
      <c r="B258" s="11" t="s">
        <v>199</v>
      </c>
      <c r="C258" s="77" t="s">
        <v>213</v>
      </c>
      <c r="D258" s="143"/>
      <c r="E258" s="92"/>
    </row>
    <row r="259" spans="2:5" s="8" customFormat="1" ht="12.75" customHeight="1" hidden="1">
      <c r="B259" s="11" t="s">
        <v>199</v>
      </c>
      <c r="C259" s="77" t="s">
        <v>214</v>
      </c>
      <c r="D259" s="143"/>
      <c r="E259" s="92"/>
    </row>
    <row r="260" spans="2:5" s="8" customFormat="1" ht="12.75" customHeight="1" hidden="1">
      <c r="B260" s="11" t="s">
        <v>199</v>
      </c>
      <c r="C260" s="77" t="s">
        <v>215</v>
      </c>
      <c r="D260" s="143"/>
      <c r="E260" s="92"/>
    </row>
    <row r="261" spans="2:5" s="8" customFormat="1" ht="12.75" customHeight="1" hidden="1">
      <c r="B261" s="11" t="s">
        <v>199</v>
      </c>
      <c r="C261" s="77" t="s">
        <v>216</v>
      </c>
      <c r="D261" s="143"/>
      <c r="E261" s="92"/>
    </row>
    <row r="262" spans="2:5" s="8" customFormat="1" ht="12.75" customHeight="1" hidden="1">
      <c r="B262" s="11" t="s">
        <v>199</v>
      </c>
      <c r="C262" s="77" t="s">
        <v>217</v>
      </c>
      <c r="D262" s="143"/>
      <c r="E262" s="91"/>
    </row>
    <row r="263" spans="2:5" s="8" customFormat="1" ht="12.75" customHeight="1" hidden="1">
      <c r="B263" s="11" t="s">
        <v>199</v>
      </c>
      <c r="C263" s="77" t="s">
        <v>218</v>
      </c>
      <c r="D263" s="143"/>
      <c r="E263" s="92"/>
    </row>
    <row r="264" spans="2:5" s="8" customFormat="1" ht="12.75" customHeight="1" hidden="1">
      <c r="B264" s="11" t="s">
        <v>199</v>
      </c>
      <c r="C264" s="77" t="s">
        <v>219</v>
      </c>
      <c r="D264" s="143"/>
      <c r="E264" s="92"/>
    </row>
    <row r="265" spans="2:5" s="8" customFormat="1" ht="12.75" customHeight="1" hidden="1">
      <c r="B265" s="11" t="s">
        <v>199</v>
      </c>
      <c r="C265" s="77" t="s">
        <v>220</v>
      </c>
      <c r="D265" s="143"/>
      <c r="E265" s="92"/>
    </row>
    <row r="266" spans="2:5" s="8" customFormat="1" ht="12.75" customHeight="1" hidden="1">
      <c r="B266" s="11" t="s">
        <v>199</v>
      </c>
      <c r="C266" s="77" t="s">
        <v>437</v>
      </c>
      <c r="D266" s="143"/>
      <c r="E266" s="92"/>
    </row>
    <row r="267" spans="2:5" s="8" customFormat="1" ht="12.75" customHeight="1" hidden="1">
      <c r="B267" s="11" t="s">
        <v>199</v>
      </c>
      <c r="C267" s="77" t="s">
        <v>489</v>
      </c>
      <c r="D267" s="143"/>
      <c r="E267" s="91"/>
    </row>
    <row r="268" spans="2:5" s="8" customFormat="1" ht="12.75" customHeight="1" hidden="1">
      <c r="B268" s="11" t="s">
        <v>199</v>
      </c>
      <c r="C268" s="77" t="s">
        <v>490</v>
      </c>
      <c r="D268" s="143"/>
      <c r="E268" s="91"/>
    </row>
    <row r="269" spans="2:5" s="8" customFormat="1" ht="12.75" customHeight="1" hidden="1">
      <c r="B269" s="11" t="s">
        <v>199</v>
      </c>
      <c r="C269" s="77" t="s">
        <v>656</v>
      </c>
      <c r="D269" s="143"/>
      <c r="E269" s="91"/>
    </row>
    <row r="270" spans="2:5" s="8" customFormat="1" ht="12.75" customHeight="1" hidden="1">
      <c r="B270" s="11" t="s">
        <v>221</v>
      </c>
      <c r="C270" s="77" t="s">
        <v>222</v>
      </c>
      <c r="D270" s="143"/>
      <c r="E270" s="91"/>
    </row>
    <row r="271" spans="2:5" s="8" customFormat="1" ht="12.75" customHeight="1" hidden="1">
      <c r="B271" s="11" t="s">
        <v>221</v>
      </c>
      <c r="C271" s="77" t="s">
        <v>223</v>
      </c>
      <c r="D271" s="143"/>
      <c r="E271" s="91"/>
    </row>
    <row r="272" spans="2:5" s="8" customFormat="1" ht="12.75" customHeight="1" hidden="1">
      <c r="B272" s="11" t="s">
        <v>221</v>
      </c>
      <c r="C272" s="77" t="s">
        <v>224</v>
      </c>
      <c r="D272" s="143"/>
      <c r="E272" s="92"/>
    </row>
    <row r="273" spans="2:5" s="8" customFormat="1" ht="12.75" customHeight="1" hidden="1">
      <c r="B273" s="11" t="s">
        <v>221</v>
      </c>
      <c r="C273" s="77" t="s">
        <v>225</v>
      </c>
      <c r="D273" s="143"/>
      <c r="E273" s="92"/>
    </row>
    <row r="274" spans="2:5" s="8" customFormat="1" ht="12.75" customHeight="1" hidden="1">
      <c r="B274" s="11" t="s">
        <v>221</v>
      </c>
      <c r="C274" s="77" t="s">
        <v>407</v>
      </c>
      <c r="D274" s="143"/>
      <c r="E274" s="91"/>
    </row>
    <row r="275" spans="2:5" s="8" customFormat="1" ht="12.75" customHeight="1" hidden="1">
      <c r="B275" s="11" t="s">
        <v>221</v>
      </c>
      <c r="C275" s="77" t="s">
        <v>428</v>
      </c>
      <c r="D275" s="143"/>
      <c r="E275" s="91"/>
    </row>
    <row r="276" spans="2:5" s="8" customFormat="1" ht="12.75" customHeight="1" hidden="1">
      <c r="B276" s="11" t="s">
        <v>226</v>
      </c>
      <c r="C276" s="77" t="s">
        <v>227</v>
      </c>
      <c r="D276" s="143"/>
      <c r="E276" s="92"/>
    </row>
    <row r="277" spans="2:5" s="8" customFormat="1" ht="12.75" customHeight="1" hidden="1">
      <c r="B277" s="11" t="s">
        <v>226</v>
      </c>
      <c r="C277" s="77" t="s">
        <v>228</v>
      </c>
      <c r="D277" s="143"/>
      <c r="E277" s="92"/>
    </row>
    <row r="278" spans="2:5" s="8" customFormat="1" ht="12.75" customHeight="1" hidden="1">
      <c r="B278" s="11" t="s">
        <v>226</v>
      </c>
      <c r="C278" s="77" t="s">
        <v>229</v>
      </c>
      <c r="D278" s="143"/>
      <c r="E278" s="91"/>
    </row>
    <row r="279" spans="2:5" s="8" customFormat="1" ht="12.75" customHeight="1" hidden="1">
      <c r="B279" s="11" t="s">
        <v>226</v>
      </c>
      <c r="C279" s="77" t="s">
        <v>230</v>
      </c>
      <c r="D279" s="143"/>
      <c r="E279" s="91"/>
    </row>
    <row r="280" spans="2:5" s="8" customFormat="1" ht="12.75" customHeight="1" hidden="1">
      <c r="B280" s="11" t="s">
        <v>226</v>
      </c>
      <c r="C280" s="77" t="s">
        <v>231</v>
      </c>
      <c r="D280" s="143"/>
      <c r="E280" s="92"/>
    </row>
    <row r="281" spans="2:5" s="8" customFormat="1" ht="12.75" customHeight="1" hidden="1">
      <c r="B281" s="11" t="s">
        <v>226</v>
      </c>
      <c r="C281" s="77" t="s">
        <v>417</v>
      </c>
      <c r="D281" s="143"/>
      <c r="E281" s="91"/>
    </row>
    <row r="282" spans="2:5" s="8" customFormat="1" ht="12.75" customHeight="1" hidden="1">
      <c r="B282" s="11" t="s">
        <v>226</v>
      </c>
      <c r="C282" s="77" t="s">
        <v>418</v>
      </c>
      <c r="D282" s="143"/>
      <c r="E282" s="91"/>
    </row>
    <row r="283" spans="2:5" s="8" customFormat="1" ht="12.75" customHeight="1" hidden="1">
      <c r="B283" s="11" t="s">
        <v>232</v>
      </c>
      <c r="C283" s="77" t="s">
        <v>233</v>
      </c>
      <c r="D283" s="143"/>
      <c r="E283" s="92"/>
    </row>
    <row r="284" spans="2:5" s="8" customFormat="1" ht="12.75" customHeight="1" hidden="1">
      <c r="B284" s="11" t="s">
        <v>232</v>
      </c>
      <c r="C284" s="77" t="s">
        <v>234</v>
      </c>
      <c r="D284" s="143"/>
      <c r="E284" s="92"/>
    </row>
    <row r="285" spans="2:5" s="8" customFormat="1" ht="12.75" customHeight="1" hidden="1">
      <c r="B285" s="11" t="s">
        <v>232</v>
      </c>
      <c r="C285" s="77" t="s">
        <v>235</v>
      </c>
      <c r="D285" s="143"/>
      <c r="E285" s="92"/>
    </row>
    <row r="286" spans="2:5" s="8" customFormat="1" ht="12.75" customHeight="1" hidden="1">
      <c r="B286" s="11" t="s">
        <v>232</v>
      </c>
      <c r="C286" s="77" t="s">
        <v>236</v>
      </c>
      <c r="D286" s="143"/>
      <c r="E286" s="92"/>
    </row>
    <row r="287" spans="2:5" s="8" customFormat="1" ht="12.75" customHeight="1" hidden="1">
      <c r="B287" s="11" t="s">
        <v>232</v>
      </c>
      <c r="C287" s="77" t="s">
        <v>237</v>
      </c>
      <c r="D287" s="143"/>
      <c r="E287" s="92"/>
    </row>
    <row r="288" spans="2:5" s="8" customFormat="1" ht="12.75" customHeight="1" hidden="1">
      <c r="B288" s="11" t="s">
        <v>232</v>
      </c>
      <c r="C288" s="77" t="s">
        <v>238</v>
      </c>
      <c r="D288" s="143"/>
      <c r="E288" s="92"/>
    </row>
    <row r="289" spans="2:5" s="8" customFormat="1" ht="12.75" customHeight="1" hidden="1">
      <c r="B289" s="11" t="s">
        <v>232</v>
      </c>
      <c r="C289" s="77" t="s">
        <v>239</v>
      </c>
      <c r="D289" s="143"/>
      <c r="E289" s="92"/>
    </row>
    <row r="290" spans="2:5" s="8" customFormat="1" ht="12.75" customHeight="1" hidden="1">
      <c r="B290" s="11" t="s">
        <v>232</v>
      </c>
      <c r="C290" s="77" t="s">
        <v>240</v>
      </c>
      <c r="D290" s="143"/>
      <c r="E290" s="92"/>
    </row>
    <row r="291" spans="2:5" s="8" customFormat="1" ht="12.75" customHeight="1" hidden="1">
      <c r="B291" s="11" t="s">
        <v>232</v>
      </c>
      <c r="C291" s="77" t="s">
        <v>241</v>
      </c>
      <c r="D291" s="143"/>
      <c r="E291" s="92"/>
    </row>
    <row r="292" spans="2:5" s="8" customFormat="1" ht="12.75" customHeight="1" hidden="1">
      <c r="B292" s="11" t="s">
        <v>242</v>
      </c>
      <c r="C292" s="77" t="s">
        <v>243</v>
      </c>
      <c r="D292" s="143"/>
      <c r="E292" s="91"/>
    </row>
    <row r="293" spans="2:5" s="8" customFormat="1" ht="12.75" customHeight="1" hidden="1">
      <c r="B293" s="11" t="s">
        <v>242</v>
      </c>
      <c r="C293" s="77" t="s">
        <v>244</v>
      </c>
      <c r="D293" s="143"/>
      <c r="E293" s="92"/>
    </row>
    <row r="294" spans="2:5" s="8" customFormat="1" ht="12.75" customHeight="1" hidden="1">
      <c r="B294" s="11" t="s">
        <v>242</v>
      </c>
      <c r="C294" s="77" t="s">
        <v>245</v>
      </c>
      <c r="D294" s="143"/>
      <c r="E294" s="91"/>
    </row>
    <row r="295" spans="2:5" s="8" customFormat="1" ht="12.75" customHeight="1" hidden="1">
      <c r="B295" s="11" t="s">
        <v>242</v>
      </c>
      <c r="C295" s="77" t="s">
        <v>246</v>
      </c>
      <c r="D295" s="143"/>
      <c r="E295" s="91"/>
    </row>
    <row r="296" spans="2:5" s="8" customFormat="1" ht="12.75" customHeight="1" hidden="1">
      <c r="B296" s="11" t="s">
        <v>242</v>
      </c>
      <c r="C296" s="77" t="s">
        <v>247</v>
      </c>
      <c r="D296" s="143"/>
      <c r="E296" s="92"/>
    </row>
    <row r="297" spans="2:5" s="8" customFormat="1" ht="12.75" customHeight="1" hidden="1">
      <c r="B297" s="11" t="s">
        <v>242</v>
      </c>
      <c r="C297" s="77" t="s">
        <v>248</v>
      </c>
      <c r="D297" s="143"/>
      <c r="E297" s="92"/>
    </row>
    <row r="298" spans="2:5" s="8" customFormat="1" ht="12.75" customHeight="1" hidden="1">
      <c r="B298" s="11" t="s">
        <v>242</v>
      </c>
      <c r="C298" s="77" t="s">
        <v>249</v>
      </c>
      <c r="D298" s="143"/>
      <c r="E298" s="92"/>
    </row>
    <row r="299" spans="2:5" s="8" customFormat="1" ht="12.75" customHeight="1" hidden="1">
      <c r="B299" s="11" t="s">
        <v>242</v>
      </c>
      <c r="C299" s="77" t="s">
        <v>250</v>
      </c>
      <c r="D299" s="143"/>
      <c r="E299" s="92"/>
    </row>
    <row r="300" spans="2:5" s="8" customFormat="1" ht="12.75" customHeight="1" hidden="1">
      <c r="B300" s="11" t="s">
        <v>242</v>
      </c>
      <c r="C300" s="77" t="s">
        <v>251</v>
      </c>
      <c r="D300" s="143"/>
      <c r="E300" s="91"/>
    </row>
    <row r="301" spans="2:5" s="8" customFormat="1" ht="12.75" customHeight="1" hidden="1">
      <c r="B301" s="11" t="s">
        <v>242</v>
      </c>
      <c r="C301" s="77" t="s">
        <v>252</v>
      </c>
      <c r="D301" s="143"/>
      <c r="E301" s="92"/>
    </row>
    <row r="302" spans="2:5" s="8" customFormat="1" ht="12.75" customHeight="1" hidden="1">
      <c r="B302" s="11" t="s">
        <v>242</v>
      </c>
      <c r="C302" s="77" t="s">
        <v>253</v>
      </c>
      <c r="D302" s="143"/>
      <c r="E302" s="92"/>
    </row>
    <row r="303" spans="2:5" s="8" customFormat="1" ht="12.75" customHeight="1" hidden="1">
      <c r="B303" s="11" t="s">
        <v>242</v>
      </c>
      <c r="C303" s="77" t="s">
        <v>254</v>
      </c>
      <c r="D303" s="143"/>
      <c r="E303" s="92"/>
    </row>
    <row r="304" spans="2:5" s="8" customFormat="1" ht="12.75" customHeight="1" hidden="1">
      <c r="B304" s="11" t="s">
        <v>242</v>
      </c>
      <c r="C304" s="77" t="s">
        <v>506</v>
      </c>
      <c r="D304" s="143"/>
      <c r="E304" s="92"/>
    </row>
    <row r="305" spans="2:5" s="8" customFormat="1" ht="12.75" customHeight="1" hidden="1">
      <c r="B305" s="11" t="s">
        <v>255</v>
      </c>
      <c r="C305" s="77" t="s">
        <v>256</v>
      </c>
      <c r="D305" s="143"/>
      <c r="E305" s="92"/>
    </row>
    <row r="306" spans="2:5" s="8" customFormat="1" ht="12.75" customHeight="1" hidden="1">
      <c r="B306" s="11" t="s">
        <v>255</v>
      </c>
      <c r="C306" s="77" t="s">
        <v>257</v>
      </c>
      <c r="D306" s="143"/>
      <c r="E306" s="92"/>
    </row>
    <row r="307" spans="2:5" s="8" customFormat="1" ht="12.75" customHeight="1" hidden="1">
      <c r="B307" s="11" t="s">
        <v>255</v>
      </c>
      <c r="C307" s="77" t="s">
        <v>258</v>
      </c>
      <c r="D307" s="143"/>
      <c r="E307" s="95"/>
    </row>
    <row r="308" spans="2:5" s="8" customFormat="1" ht="12.75" customHeight="1" hidden="1">
      <c r="B308" s="11" t="s">
        <v>255</v>
      </c>
      <c r="C308" s="77" t="s">
        <v>259</v>
      </c>
      <c r="D308" s="143"/>
      <c r="E308" s="95"/>
    </row>
    <row r="309" spans="2:5" s="8" customFormat="1" ht="12.75" customHeight="1" hidden="1">
      <c r="B309" s="11" t="s">
        <v>255</v>
      </c>
      <c r="C309" s="77" t="s">
        <v>260</v>
      </c>
      <c r="D309" s="143"/>
      <c r="E309" s="95"/>
    </row>
    <row r="310" spans="2:5" s="8" customFormat="1" ht="12.75" customHeight="1" hidden="1">
      <c r="B310" s="11" t="s">
        <v>255</v>
      </c>
      <c r="C310" s="96" t="s">
        <v>261</v>
      </c>
      <c r="D310" s="142"/>
      <c r="E310" s="95"/>
    </row>
    <row r="311" spans="2:5" s="8" customFormat="1" ht="12.75" customHeight="1" hidden="1">
      <c r="B311" s="11" t="s">
        <v>255</v>
      </c>
      <c r="C311" s="96" t="s">
        <v>262</v>
      </c>
      <c r="D311" s="142"/>
      <c r="E311" s="95"/>
    </row>
    <row r="312" spans="2:5" s="8" customFormat="1" ht="12.75" customHeight="1" hidden="1">
      <c r="B312" s="11" t="s">
        <v>255</v>
      </c>
      <c r="C312" s="96" t="s">
        <v>263</v>
      </c>
      <c r="D312" s="142"/>
      <c r="E312" s="95"/>
    </row>
    <row r="313" spans="2:5" s="8" customFormat="1" ht="12.75" customHeight="1" hidden="1">
      <c r="B313" s="11" t="s">
        <v>255</v>
      </c>
      <c r="C313" s="96" t="s">
        <v>264</v>
      </c>
      <c r="D313" s="142"/>
      <c r="E313" s="95"/>
    </row>
    <row r="314" spans="2:5" s="8" customFormat="1" ht="12.75" customHeight="1" hidden="1">
      <c r="B314" s="11" t="s">
        <v>255</v>
      </c>
      <c r="C314" s="96" t="s">
        <v>265</v>
      </c>
      <c r="D314" s="142"/>
      <c r="E314" s="95"/>
    </row>
    <row r="315" spans="2:5" s="8" customFormat="1" ht="12.75" customHeight="1" hidden="1">
      <c r="B315" s="11" t="s">
        <v>255</v>
      </c>
      <c r="C315" s="96" t="s">
        <v>266</v>
      </c>
      <c r="D315" s="142"/>
      <c r="E315" s="95"/>
    </row>
    <row r="316" spans="2:5" s="8" customFormat="1" ht="12.75" customHeight="1" hidden="1">
      <c r="B316" s="11" t="s">
        <v>255</v>
      </c>
      <c r="C316" s="96" t="s">
        <v>267</v>
      </c>
      <c r="D316" s="142"/>
      <c r="E316" s="95"/>
    </row>
    <row r="317" spans="2:5" s="8" customFormat="1" ht="12.75" customHeight="1" hidden="1">
      <c r="B317" s="11" t="s">
        <v>255</v>
      </c>
      <c r="C317" s="96" t="s">
        <v>268</v>
      </c>
      <c r="D317" s="142"/>
      <c r="E317" s="95"/>
    </row>
    <row r="318" spans="2:5" s="8" customFormat="1" ht="12.75" customHeight="1" hidden="1">
      <c r="B318" s="11" t="s">
        <v>255</v>
      </c>
      <c r="C318" s="96" t="s">
        <v>269</v>
      </c>
      <c r="D318" s="142"/>
      <c r="E318" s="95"/>
    </row>
    <row r="319" spans="2:5" s="8" customFormat="1" ht="12.75" customHeight="1" hidden="1">
      <c r="B319" s="11" t="s">
        <v>255</v>
      </c>
      <c r="C319" s="96" t="s">
        <v>270</v>
      </c>
      <c r="D319" s="142"/>
      <c r="E319" s="92"/>
    </row>
    <row r="320" spans="2:5" s="8" customFormat="1" ht="12.75" customHeight="1" hidden="1">
      <c r="B320" s="11" t="s">
        <v>255</v>
      </c>
      <c r="C320" s="96" t="s">
        <v>271</v>
      </c>
      <c r="D320" s="142"/>
      <c r="E320" s="92"/>
    </row>
    <row r="321" spans="2:5" s="8" customFormat="1" ht="12.75" customHeight="1" hidden="1">
      <c r="B321" s="11" t="s">
        <v>255</v>
      </c>
      <c r="C321" s="96" t="s">
        <v>272</v>
      </c>
      <c r="D321" s="142"/>
      <c r="E321" s="92"/>
    </row>
    <row r="322" spans="2:5" s="8" customFormat="1" ht="12.75" customHeight="1" hidden="1">
      <c r="B322" s="11" t="s">
        <v>273</v>
      </c>
      <c r="C322" s="77" t="s">
        <v>274</v>
      </c>
      <c r="D322" s="143"/>
      <c r="E322" s="91"/>
    </row>
    <row r="323" spans="2:5" s="8" customFormat="1" ht="12.75" customHeight="1" hidden="1">
      <c r="B323" s="11" t="s">
        <v>273</v>
      </c>
      <c r="C323" s="77" t="s">
        <v>275</v>
      </c>
      <c r="D323" s="143"/>
      <c r="E323" s="91"/>
    </row>
    <row r="324" spans="2:5" s="8" customFormat="1" ht="12.75" customHeight="1" hidden="1">
      <c r="B324" s="11" t="s">
        <v>273</v>
      </c>
      <c r="C324" s="77" t="s">
        <v>276</v>
      </c>
      <c r="D324" s="143"/>
      <c r="E324" s="92"/>
    </row>
    <row r="325" spans="2:5" s="8" customFormat="1" ht="12.75" customHeight="1" hidden="1">
      <c r="B325" s="11" t="s">
        <v>273</v>
      </c>
      <c r="C325" s="77" t="s">
        <v>277</v>
      </c>
      <c r="D325" s="143"/>
      <c r="E325" s="92"/>
    </row>
    <row r="326" spans="2:5" s="8" customFormat="1" ht="12.75" customHeight="1" hidden="1">
      <c r="B326" s="11" t="s">
        <v>278</v>
      </c>
      <c r="C326" s="77" t="s">
        <v>279</v>
      </c>
      <c r="D326" s="143"/>
      <c r="E326" s="92"/>
    </row>
    <row r="327" spans="2:5" s="8" customFormat="1" ht="12.75" customHeight="1" hidden="1">
      <c r="B327" s="11" t="s">
        <v>278</v>
      </c>
      <c r="C327" s="77" t="s">
        <v>280</v>
      </c>
      <c r="D327" s="143"/>
      <c r="E327" s="92"/>
    </row>
    <row r="328" spans="2:5" s="8" customFormat="1" ht="12.75" customHeight="1" hidden="1">
      <c r="B328" s="11" t="s">
        <v>281</v>
      </c>
      <c r="C328" s="77" t="s">
        <v>282</v>
      </c>
      <c r="D328" s="143"/>
      <c r="E328" s="92"/>
    </row>
    <row r="329" spans="2:5" s="8" customFormat="1" ht="12.75" customHeight="1" hidden="1">
      <c r="B329" s="11" t="s">
        <v>281</v>
      </c>
      <c r="C329" s="77" t="s">
        <v>283</v>
      </c>
      <c r="D329" s="143"/>
      <c r="E329" s="92"/>
    </row>
    <row r="330" spans="2:5" s="8" customFormat="1" ht="12.75" customHeight="1" hidden="1">
      <c r="B330" s="11" t="s">
        <v>281</v>
      </c>
      <c r="C330" s="77" t="s">
        <v>284</v>
      </c>
      <c r="D330" s="143"/>
      <c r="E330" s="92"/>
    </row>
    <row r="331" spans="2:5" s="8" customFormat="1" ht="12.75" customHeight="1" hidden="1">
      <c r="B331" s="11" t="s">
        <v>281</v>
      </c>
      <c r="C331" s="77" t="s">
        <v>285</v>
      </c>
      <c r="D331" s="143"/>
      <c r="E331" s="92"/>
    </row>
    <row r="332" spans="2:5" s="8" customFormat="1" ht="12.75" customHeight="1" hidden="1">
      <c r="B332" s="11" t="s">
        <v>281</v>
      </c>
      <c r="C332" s="77" t="s">
        <v>286</v>
      </c>
      <c r="D332" s="143"/>
      <c r="E332" s="92"/>
    </row>
    <row r="333" spans="2:5" s="8" customFormat="1" ht="12.75" customHeight="1" hidden="1">
      <c r="B333" s="11" t="s">
        <v>281</v>
      </c>
      <c r="C333" s="77" t="s">
        <v>287</v>
      </c>
      <c r="D333" s="143"/>
      <c r="E333" s="92"/>
    </row>
    <row r="334" spans="2:5" s="8" customFormat="1" ht="12.75" customHeight="1" hidden="1">
      <c r="B334" s="11" t="s">
        <v>281</v>
      </c>
      <c r="C334" s="77" t="s">
        <v>288</v>
      </c>
      <c r="D334" s="143"/>
      <c r="E334" s="92"/>
    </row>
    <row r="335" spans="2:5" s="8" customFormat="1" ht="12.75" customHeight="1" hidden="1">
      <c r="B335" s="11" t="s">
        <v>281</v>
      </c>
      <c r="C335" s="77" t="s">
        <v>289</v>
      </c>
      <c r="D335" s="143"/>
      <c r="E335" s="92"/>
    </row>
    <row r="336" spans="2:5" s="8" customFormat="1" ht="12.75" customHeight="1" hidden="1">
      <c r="B336" s="11" t="s">
        <v>281</v>
      </c>
      <c r="C336" s="77" t="s">
        <v>290</v>
      </c>
      <c r="D336" s="143"/>
      <c r="E336" s="92"/>
    </row>
    <row r="337" spans="2:5" s="8" customFormat="1" ht="12.75" customHeight="1" hidden="1">
      <c r="B337" s="11" t="s">
        <v>281</v>
      </c>
      <c r="C337" s="77" t="s">
        <v>291</v>
      </c>
      <c r="D337" s="143"/>
      <c r="E337" s="92"/>
    </row>
    <row r="338" spans="2:5" s="8" customFormat="1" ht="12.75" customHeight="1" hidden="1">
      <c r="B338" s="11" t="s">
        <v>281</v>
      </c>
      <c r="C338" s="77" t="s">
        <v>292</v>
      </c>
      <c r="D338" s="143"/>
      <c r="E338" s="92"/>
    </row>
    <row r="339" spans="2:5" s="8" customFormat="1" ht="12.75" customHeight="1" hidden="1">
      <c r="B339" s="11" t="s">
        <v>281</v>
      </c>
      <c r="C339" s="77" t="s">
        <v>293</v>
      </c>
      <c r="D339" s="143"/>
      <c r="E339" s="92"/>
    </row>
    <row r="340" spans="2:5" s="8" customFormat="1" ht="12.75" customHeight="1" hidden="1">
      <c r="B340" s="11" t="s">
        <v>281</v>
      </c>
      <c r="C340" s="77" t="s">
        <v>294</v>
      </c>
      <c r="D340" s="143"/>
      <c r="E340" s="92"/>
    </row>
    <row r="341" spans="2:5" s="8" customFormat="1" ht="12.75" hidden="1">
      <c r="B341" s="11" t="s">
        <v>281</v>
      </c>
      <c r="C341" s="77" t="s">
        <v>295</v>
      </c>
      <c r="D341" s="143"/>
      <c r="E341" s="92"/>
    </row>
    <row r="342" spans="2:5" s="8" customFormat="1" ht="12.75" hidden="1">
      <c r="B342" s="11" t="s">
        <v>281</v>
      </c>
      <c r="C342" s="77" t="s">
        <v>296</v>
      </c>
      <c r="D342" s="143"/>
      <c r="E342" s="92"/>
    </row>
    <row r="343" spans="2:5" s="8" customFormat="1" ht="12.75" hidden="1">
      <c r="B343" s="11" t="s">
        <v>281</v>
      </c>
      <c r="C343" s="77" t="s">
        <v>297</v>
      </c>
      <c r="D343" s="143"/>
      <c r="E343" s="92"/>
    </row>
    <row r="344" spans="2:5" s="8" customFormat="1" ht="12.75" hidden="1">
      <c r="B344" s="11" t="s">
        <v>281</v>
      </c>
      <c r="C344" s="77" t="s">
        <v>298</v>
      </c>
      <c r="D344" s="143"/>
      <c r="E344" s="92"/>
    </row>
    <row r="345" spans="1:5" ht="12.75" hidden="1">
      <c r="A345" s="8"/>
      <c r="B345" s="11" t="s">
        <v>281</v>
      </c>
      <c r="C345" s="77" t="s">
        <v>299</v>
      </c>
      <c r="D345" s="143"/>
      <c r="E345" s="92"/>
    </row>
    <row r="346" spans="1:5" ht="12.75" hidden="1">
      <c r="A346" s="8"/>
      <c r="B346" s="11" t="s">
        <v>281</v>
      </c>
      <c r="C346" s="77" t="s">
        <v>300</v>
      </c>
      <c r="D346" s="143"/>
      <c r="E346" s="92"/>
    </row>
    <row r="347" spans="1:5" ht="12.75" hidden="1">
      <c r="A347" s="8"/>
      <c r="B347" s="11" t="s">
        <v>281</v>
      </c>
      <c r="C347" s="77" t="s">
        <v>301</v>
      </c>
      <c r="D347" s="143"/>
      <c r="E347" s="92"/>
    </row>
    <row r="348" spans="1:5" ht="12.75" hidden="1">
      <c r="A348" s="8"/>
      <c r="B348" s="11" t="s">
        <v>281</v>
      </c>
      <c r="C348" s="77" t="s">
        <v>302</v>
      </c>
      <c r="D348" s="143"/>
      <c r="E348" s="91"/>
    </row>
    <row r="349" spans="1:5" ht="12.75" hidden="1">
      <c r="A349" s="8"/>
      <c r="B349" s="11" t="s">
        <v>281</v>
      </c>
      <c r="C349" s="77" t="s">
        <v>303</v>
      </c>
      <c r="D349" s="143"/>
      <c r="E349" s="92"/>
    </row>
    <row r="350" spans="1:5" ht="12.75" hidden="1">
      <c r="A350" s="8"/>
      <c r="B350" s="11" t="s">
        <v>281</v>
      </c>
      <c r="C350" s="77" t="s">
        <v>304</v>
      </c>
      <c r="D350" s="143"/>
      <c r="E350" s="92"/>
    </row>
    <row r="351" spans="1:5" ht="12.75" hidden="1">
      <c r="A351" s="8"/>
      <c r="B351" s="11" t="s">
        <v>281</v>
      </c>
      <c r="C351" s="77" t="s">
        <v>305</v>
      </c>
      <c r="D351" s="143"/>
      <c r="E351" s="92"/>
    </row>
    <row r="352" spans="1:5" ht="12.75" hidden="1">
      <c r="A352" s="8"/>
      <c r="B352" s="11" t="s">
        <v>281</v>
      </c>
      <c r="C352" s="77" t="s">
        <v>306</v>
      </c>
      <c r="D352" s="143"/>
      <c r="E352" s="92"/>
    </row>
    <row r="353" spans="1:5" ht="12.75" hidden="1">
      <c r="A353" s="8"/>
      <c r="B353" s="11" t="s">
        <v>281</v>
      </c>
      <c r="C353" s="77" t="s">
        <v>307</v>
      </c>
      <c r="D353" s="143"/>
      <c r="E353" s="92"/>
    </row>
    <row r="354" spans="1:5" ht="12.75" hidden="1">
      <c r="A354" s="8"/>
      <c r="B354" s="11" t="s">
        <v>281</v>
      </c>
      <c r="C354" s="77" t="s">
        <v>308</v>
      </c>
      <c r="D354" s="143"/>
      <c r="E354" s="91"/>
    </row>
    <row r="355" spans="1:5" ht="12.75" hidden="1">
      <c r="A355" s="8"/>
      <c r="B355" s="11" t="s">
        <v>281</v>
      </c>
      <c r="C355" s="77" t="s">
        <v>309</v>
      </c>
      <c r="D355" s="143"/>
      <c r="E355" s="92"/>
    </row>
    <row r="356" spans="1:5" ht="12.75" hidden="1">
      <c r="A356" s="8"/>
      <c r="B356" s="11" t="s">
        <v>281</v>
      </c>
      <c r="C356" s="77" t="s">
        <v>755</v>
      </c>
      <c r="D356" s="143"/>
      <c r="E356" s="92"/>
    </row>
    <row r="357" spans="1:5" ht="12.75" hidden="1">
      <c r="A357" s="8"/>
      <c r="B357" s="11" t="s">
        <v>281</v>
      </c>
      <c r="C357" s="77" t="s">
        <v>310</v>
      </c>
      <c r="D357" s="143"/>
      <c r="E357" s="92"/>
    </row>
    <row r="358" spans="1:5" ht="12.75" hidden="1">
      <c r="A358" s="8"/>
      <c r="B358" s="11" t="s">
        <v>281</v>
      </c>
      <c r="C358" s="77" t="s">
        <v>311</v>
      </c>
      <c r="D358" s="143"/>
      <c r="E358" s="92"/>
    </row>
    <row r="359" spans="1:5" ht="12.75" hidden="1">
      <c r="A359" s="8"/>
      <c r="B359" s="11" t="s">
        <v>281</v>
      </c>
      <c r="C359" s="77" t="s">
        <v>312</v>
      </c>
      <c r="D359" s="143"/>
      <c r="E359" s="92"/>
    </row>
    <row r="360" spans="1:5" ht="12.75" hidden="1">
      <c r="A360" s="8"/>
      <c r="B360" s="11" t="s">
        <v>281</v>
      </c>
      <c r="C360" s="77" t="s">
        <v>313</v>
      </c>
      <c r="D360" s="143"/>
      <c r="E360" s="92"/>
    </row>
    <row r="361" spans="1:5" ht="12.75" hidden="1">
      <c r="A361" s="8"/>
      <c r="B361" s="11" t="s">
        <v>281</v>
      </c>
      <c r="C361" s="77" t="s">
        <v>314</v>
      </c>
      <c r="D361" s="143"/>
      <c r="E361" s="92"/>
    </row>
    <row r="362" spans="1:5" ht="12.75" hidden="1">
      <c r="A362" s="8"/>
      <c r="B362" s="11" t="s">
        <v>281</v>
      </c>
      <c r="C362" s="77" t="s">
        <v>315</v>
      </c>
      <c r="D362" s="143"/>
      <c r="E362" s="92"/>
    </row>
    <row r="363" spans="1:5" ht="12.75" hidden="1">
      <c r="A363" s="8"/>
      <c r="B363" s="11" t="s">
        <v>281</v>
      </c>
      <c r="C363" s="77" t="s">
        <v>316</v>
      </c>
      <c r="D363" s="143"/>
      <c r="E363" s="92"/>
    </row>
    <row r="364" spans="1:5" ht="12.75" hidden="1">
      <c r="A364" s="8"/>
      <c r="B364" s="11" t="s">
        <v>281</v>
      </c>
      <c r="C364" s="77" t="s">
        <v>317</v>
      </c>
      <c r="D364" s="143"/>
      <c r="E364" s="92"/>
    </row>
    <row r="365" spans="1:5" ht="12.75" hidden="1">
      <c r="A365" s="8"/>
      <c r="B365" s="11" t="s">
        <v>281</v>
      </c>
      <c r="C365" s="77" t="s">
        <v>318</v>
      </c>
      <c r="D365" s="143"/>
      <c r="E365" s="92"/>
    </row>
    <row r="366" spans="1:5" ht="12.75" hidden="1">
      <c r="A366" s="8"/>
      <c r="B366" s="11" t="s">
        <v>281</v>
      </c>
      <c r="C366" s="77" t="s">
        <v>319</v>
      </c>
      <c r="D366" s="143"/>
      <c r="E366" s="92"/>
    </row>
    <row r="367" spans="1:5" ht="12.75" hidden="1">
      <c r="A367" s="8"/>
      <c r="B367" s="11" t="s">
        <v>281</v>
      </c>
      <c r="C367" s="77" t="s">
        <v>320</v>
      </c>
      <c r="D367" s="143"/>
      <c r="E367" s="92"/>
    </row>
    <row r="368" spans="1:5" ht="12.75" hidden="1">
      <c r="A368" s="8"/>
      <c r="B368" s="11" t="s">
        <v>281</v>
      </c>
      <c r="C368" s="77" t="s">
        <v>321</v>
      </c>
      <c r="D368" s="143"/>
      <c r="E368" s="92"/>
    </row>
    <row r="369" spans="1:5" ht="12.75" hidden="1">
      <c r="A369" s="8"/>
      <c r="B369" s="11" t="s">
        <v>281</v>
      </c>
      <c r="C369" s="77" t="s">
        <v>322</v>
      </c>
      <c r="D369" s="143"/>
      <c r="E369" s="92"/>
    </row>
    <row r="370" spans="1:5" ht="12.75" hidden="1">
      <c r="A370" s="8"/>
      <c r="B370" s="11" t="s">
        <v>281</v>
      </c>
      <c r="C370" s="77" t="s">
        <v>323</v>
      </c>
      <c r="D370" s="143"/>
      <c r="E370" s="92"/>
    </row>
    <row r="371" spans="1:5" ht="12.75" hidden="1">
      <c r="A371" s="8"/>
      <c r="B371" s="11" t="s">
        <v>281</v>
      </c>
      <c r="C371" s="77" t="s">
        <v>324</v>
      </c>
      <c r="D371" s="143"/>
      <c r="E371" s="92"/>
    </row>
    <row r="372" spans="1:5" ht="12.75" hidden="1">
      <c r="A372" s="8"/>
      <c r="B372" s="11" t="s">
        <v>281</v>
      </c>
      <c r="C372" s="77" t="s">
        <v>325</v>
      </c>
      <c r="D372" s="143"/>
      <c r="E372" s="92"/>
    </row>
    <row r="373" spans="1:5" s="125" customFormat="1" ht="12.75" hidden="1">
      <c r="A373" s="127"/>
      <c r="B373" s="11" t="s">
        <v>281</v>
      </c>
      <c r="C373" s="77" t="s">
        <v>505</v>
      </c>
      <c r="D373" s="146"/>
      <c r="E373" s="92"/>
    </row>
    <row r="374" spans="1:5" ht="12.75" hidden="1">
      <c r="A374" s="8"/>
      <c r="B374" s="11" t="s">
        <v>281</v>
      </c>
      <c r="C374" s="77" t="s">
        <v>326</v>
      </c>
      <c r="D374" s="143"/>
      <c r="E374" s="92"/>
    </row>
    <row r="375" spans="1:5" ht="12.75" hidden="1">
      <c r="A375" s="8"/>
      <c r="B375" s="11" t="s">
        <v>281</v>
      </c>
      <c r="C375" s="77" t="s">
        <v>327</v>
      </c>
      <c r="D375" s="143"/>
      <c r="E375" s="92"/>
    </row>
    <row r="376" spans="1:5" ht="12.75" hidden="1">
      <c r="A376" s="8"/>
      <c r="B376" s="11" t="s">
        <v>281</v>
      </c>
      <c r="C376" s="77" t="s">
        <v>328</v>
      </c>
      <c r="D376" s="143"/>
      <c r="E376" s="92"/>
    </row>
    <row r="377" spans="1:5" ht="12.75" hidden="1">
      <c r="A377" s="8"/>
      <c r="B377" s="11" t="s">
        <v>281</v>
      </c>
      <c r="C377" s="77" t="s">
        <v>329</v>
      </c>
      <c r="D377" s="143"/>
      <c r="E377" s="91"/>
    </row>
    <row r="378" spans="1:5" ht="12.75" hidden="1">
      <c r="A378" s="8"/>
      <c r="B378" s="97" t="s">
        <v>281</v>
      </c>
      <c r="C378" s="77" t="s">
        <v>330</v>
      </c>
      <c r="D378" s="143"/>
      <c r="E378" s="91"/>
    </row>
    <row r="379" spans="1:5" ht="12.75" hidden="1">
      <c r="A379" s="8"/>
      <c r="B379" s="97" t="s">
        <v>281</v>
      </c>
      <c r="C379" s="77" t="s">
        <v>331</v>
      </c>
      <c r="D379" s="143"/>
      <c r="E379" s="91"/>
    </row>
    <row r="380" spans="1:5" ht="12.75" hidden="1">
      <c r="A380" s="8"/>
      <c r="B380" s="97" t="s">
        <v>281</v>
      </c>
      <c r="C380" s="77" t="s">
        <v>332</v>
      </c>
      <c r="D380" s="143"/>
      <c r="E380" s="91"/>
    </row>
    <row r="381" spans="1:5" ht="12.75" hidden="1">
      <c r="A381" s="8"/>
      <c r="B381" s="97">
        <v>30</v>
      </c>
      <c r="C381" s="77" t="s">
        <v>516</v>
      </c>
      <c r="D381" s="143"/>
      <c r="E381" s="91"/>
    </row>
    <row r="382" spans="1:5" ht="12.75" hidden="1">
      <c r="A382" s="8"/>
      <c r="B382" s="97" t="s">
        <v>281</v>
      </c>
      <c r="C382" s="77" t="s">
        <v>333</v>
      </c>
      <c r="D382" s="143"/>
      <c r="E382" s="92"/>
    </row>
    <row r="383" spans="1:5" ht="12.75" hidden="1">
      <c r="A383" s="8"/>
      <c r="B383" s="97" t="s">
        <v>281</v>
      </c>
      <c r="C383" s="77" t="s">
        <v>381</v>
      </c>
      <c r="D383" s="143"/>
      <c r="E383" s="92"/>
    </row>
    <row r="384" spans="1:5" ht="12.75" hidden="1">
      <c r="A384" s="8"/>
      <c r="B384" s="97" t="s">
        <v>281</v>
      </c>
      <c r="C384" s="77" t="s">
        <v>657</v>
      </c>
      <c r="D384" s="143"/>
      <c r="E384" s="92"/>
    </row>
    <row r="385" spans="2:5" ht="12.75" hidden="1">
      <c r="B385" s="97" t="s">
        <v>132</v>
      </c>
      <c r="C385" s="77" t="s">
        <v>334</v>
      </c>
      <c r="D385" s="143"/>
      <c r="E385" s="92"/>
    </row>
    <row r="386" spans="2:4" s="125" customFormat="1" ht="12.75" hidden="1">
      <c r="B386" s="97" t="s">
        <v>281</v>
      </c>
      <c r="C386" s="77" t="s">
        <v>504</v>
      </c>
      <c r="D386" s="143"/>
    </row>
    <row r="387" spans="2:4" s="125" customFormat="1" ht="12.75" hidden="1">
      <c r="B387" s="126" t="s">
        <v>70</v>
      </c>
      <c r="C387" s="77" t="s">
        <v>503</v>
      </c>
      <c r="D387" s="146"/>
    </row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</sheetData>
  <sheetProtection/>
  <mergeCells count="8">
    <mergeCell ref="C14:D14"/>
    <mergeCell ref="E18:F18"/>
    <mergeCell ref="A1:E1"/>
    <mergeCell ref="A2:E2"/>
    <mergeCell ref="C10:D10"/>
    <mergeCell ref="C11:D11"/>
    <mergeCell ref="C12:D12"/>
    <mergeCell ref="C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theme="5" tint="0.39998000860214233"/>
  </sheetPr>
  <dimension ref="A1:K24"/>
  <sheetViews>
    <sheetView showGridLines="0" showRowColHeaders="0" showZeros="0" tabSelected="1" showOutlineSymbols="0" zoomScaleSheetLayoutView="100" zoomScalePageLayoutView="0" workbookViewId="0" topLeftCell="C1">
      <selection activeCell="D15" sqref="D15"/>
    </sheetView>
  </sheetViews>
  <sheetFormatPr defaultColWidth="9.140625" defaultRowHeight="12.75"/>
  <cols>
    <col min="1" max="1" width="4.421875" style="71" customWidth="1"/>
    <col min="2" max="2" width="50.57421875" style="65" customWidth="1"/>
    <col min="3" max="10" width="19.28125" style="68" customWidth="1"/>
    <col min="11" max="16384" width="9.140625" style="68" customWidth="1"/>
  </cols>
  <sheetData>
    <row r="1" spans="1:10" ht="13.5" customHeight="1">
      <c r="A1" s="48" t="s">
        <v>425</v>
      </c>
      <c r="I1" s="42" t="s">
        <v>336</v>
      </c>
      <c r="J1" s="80" t="s">
        <v>674</v>
      </c>
    </row>
    <row r="2" ht="13.5" customHeight="1">
      <c r="A2" s="48" t="s">
        <v>335</v>
      </c>
    </row>
    <row r="3" ht="13.5" customHeight="1">
      <c r="A3" s="48" t="s">
        <v>357</v>
      </c>
    </row>
    <row r="4" ht="12.75" customHeight="1">
      <c r="A4" s="69"/>
    </row>
    <row r="5" spans="1:11" ht="18" customHeight="1">
      <c r="A5" s="69"/>
      <c r="B5" s="256" t="s">
        <v>579</v>
      </c>
      <c r="C5" s="259"/>
      <c r="D5" s="259"/>
      <c r="E5" s="259"/>
      <c r="F5" s="259"/>
      <c r="G5" s="259"/>
      <c r="H5" s="259"/>
      <c r="I5" s="259"/>
      <c r="J5" s="259"/>
      <c r="K5" s="88"/>
    </row>
    <row r="6" spans="1:11" ht="18.75" customHeight="1">
      <c r="A6" s="69"/>
      <c r="B6" s="260"/>
      <c r="C6" s="259"/>
      <c r="D6" s="259"/>
      <c r="E6" s="259"/>
      <c r="F6" s="259"/>
      <c r="G6" s="256" t="s">
        <v>796</v>
      </c>
      <c r="H6" s="259"/>
      <c r="I6" s="259"/>
      <c r="J6" s="88"/>
      <c r="K6" s="88"/>
    </row>
    <row r="7" spans="1:11" ht="36" customHeight="1">
      <c r="A7" s="13" t="str">
        <f>"ФИЛИЈАЛА:   "&amp;Filijala</f>
        <v>ФИЛИЈАЛА:   00219001 ДЗ ТРСТЕНИК</v>
      </c>
      <c r="B7" s="202"/>
      <c r="C7" s="88"/>
      <c r="D7" s="88"/>
      <c r="E7" s="88"/>
      <c r="F7" s="88"/>
      <c r="G7" s="88"/>
      <c r="H7" s="88"/>
      <c r="I7" s="203"/>
      <c r="J7" s="204"/>
      <c r="K7" s="244"/>
    </row>
    <row r="8" spans="1:11" ht="14.25" customHeight="1">
      <c r="A8" s="13" t="str">
        <f>"ЗДРАВСТВЕНА УСТАНОВА:  "&amp;ZU</f>
        <v>ЗДРАВСТВЕНА УСТАНОВА:  00219001 ДЗ ТРСТЕНИК</v>
      </c>
      <c r="B8" s="67"/>
      <c r="G8" s="14"/>
      <c r="H8" s="15"/>
      <c r="I8" s="15"/>
      <c r="J8" s="43"/>
      <c r="K8" s="83"/>
    </row>
    <row r="9" spans="1:10" ht="18" customHeight="1" thickBot="1">
      <c r="A9" s="69"/>
      <c r="B9" s="67"/>
      <c r="H9" s="16"/>
      <c r="I9" s="16"/>
      <c r="J9" s="18" t="s">
        <v>337</v>
      </c>
    </row>
    <row r="10" spans="1:10" s="44" customFormat="1" ht="31.5" customHeight="1">
      <c r="A10" s="433" t="s">
        <v>338</v>
      </c>
      <c r="B10" s="430" t="s">
        <v>339</v>
      </c>
      <c r="C10" s="440" t="s">
        <v>797</v>
      </c>
      <c r="D10" s="440" t="s">
        <v>563</v>
      </c>
      <c r="E10" s="440" t="s">
        <v>791</v>
      </c>
      <c r="F10" s="430" t="s">
        <v>792</v>
      </c>
      <c r="G10" s="430" t="s">
        <v>795</v>
      </c>
      <c r="H10" s="430" t="s">
        <v>370</v>
      </c>
      <c r="I10" s="430" t="s">
        <v>340</v>
      </c>
      <c r="J10" s="431" t="s">
        <v>341</v>
      </c>
    </row>
    <row r="11" spans="1:10" s="44" customFormat="1" ht="36" customHeight="1">
      <c r="A11" s="434"/>
      <c r="B11" s="417"/>
      <c r="C11" s="441"/>
      <c r="D11" s="441"/>
      <c r="E11" s="441"/>
      <c r="F11" s="417"/>
      <c r="G11" s="417"/>
      <c r="H11" s="417"/>
      <c r="I11" s="417"/>
      <c r="J11" s="432"/>
    </row>
    <row r="12" spans="1:10" s="44" customFormat="1" ht="11.25">
      <c r="A12" s="19">
        <v>0</v>
      </c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 t="s">
        <v>576</v>
      </c>
      <c r="I12" s="21" t="s">
        <v>577</v>
      </c>
      <c r="J12" s="32" t="s">
        <v>578</v>
      </c>
    </row>
    <row r="13" spans="1:10" ht="21.75" customHeight="1">
      <c r="A13" s="19">
        <v>1</v>
      </c>
      <c r="B13" s="22" t="s">
        <v>525</v>
      </c>
      <c r="C13" s="66">
        <v>888585.39</v>
      </c>
      <c r="D13" s="66">
        <v>888585.39</v>
      </c>
      <c r="E13" s="241">
        <f>MIN(C13,D13)</f>
        <v>888585.39</v>
      </c>
      <c r="F13" s="66"/>
      <c r="G13" s="66">
        <v>888585.39</v>
      </c>
      <c r="H13" s="23">
        <f>F13+G13</f>
        <v>888585.39</v>
      </c>
      <c r="I13" s="23">
        <f>IF((E13-H13)&lt;0,0,(E13-H13))</f>
        <v>0</v>
      </c>
      <c r="J13" s="56">
        <f>IF((H13-E13)&lt;0,0,(H13-E13))</f>
        <v>0</v>
      </c>
    </row>
    <row r="14" spans="1:10" ht="21.75" customHeight="1">
      <c r="A14" s="207">
        <v>2</v>
      </c>
      <c r="B14" s="402" t="s">
        <v>841</v>
      </c>
      <c r="C14" s="66">
        <v>84739.88</v>
      </c>
      <c r="D14" s="66">
        <v>83518.82</v>
      </c>
      <c r="E14" s="241">
        <f>MIN(C14,D14)</f>
        <v>83518.82</v>
      </c>
      <c r="F14" s="66"/>
      <c r="G14" s="66">
        <v>79617.34</v>
      </c>
      <c r="H14" s="23">
        <f>F14+G14</f>
        <v>79617.34</v>
      </c>
      <c r="I14" s="23">
        <f>IF((E14-H14)&lt;0,0,(E14-H14))</f>
        <v>3901.4800000000105</v>
      </c>
      <c r="J14" s="56">
        <f>IF((H14-E14)&lt;0,0,(H14-E14))</f>
        <v>0</v>
      </c>
    </row>
    <row r="15" spans="1:10" ht="21.75" customHeight="1" thickBot="1">
      <c r="A15" s="50" t="s">
        <v>344</v>
      </c>
      <c r="B15" s="51" t="s">
        <v>840</v>
      </c>
      <c r="C15" s="58">
        <f aca="true" t="shared" si="0" ref="C15:J15">SUM(C13:C14)</f>
        <v>973325.27</v>
      </c>
      <c r="D15" s="58">
        <f t="shared" si="0"/>
        <v>972104.21</v>
      </c>
      <c r="E15" s="58">
        <f t="shared" si="0"/>
        <v>972104.21</v>
      </c>
      <c r="F15" s="58">
        <f t="shared" si="0"/>
        <v>0</v>
      </c>
      <c r="G15" s="58">
        <f t="shared" si="0"/>
        <v>968202.73</v>
      </c>
      <c r="H15" s="58">
        <f t="shared" si="0"/>
        <v>968202.73</v>
      </c>
      <c r="I15" s="58">
        <f t="shared" si="0"/>
        <v>3901.4800000000105</v>
      </c>
      <c r="J15" s="61">
        <f t="shared" si="0"/>
        <v>0</v>
      </c>
    </row>
    <row r="16" spans="1:10" ht="12.75">
      <c r="A16" s="149"/>
      <c r="B16" s="54"/>
      <c r="C16" s="45"/>
      <c r="D16" s="45"/>
      <c r="E16" s="45"/>
      <c r="F16" s="45"/>
      <c r="G16" s="45"/>
      <c r="H16" s="45"/>
      <c r="I16" s="45"/>
      <c r="J16" s="45"/>
    </row>
    <row r="17" spans="1:11" ht="12" customHeight="1">
      <c r="A17" s="170" t="s">
        <v>798</v>
      </c>
      <c r="B17" s="47"/>
      <c r="C17" s="45"/>
      <c r="D17" s="45"/>
      <c r="E17" s="45"/>
      <c r="F17" s="45"/>
      <c r="G17" s="45"/>
      <c r="H17" s="45"/>
      <c r="I17" s="45"/>
      <c r="J17" s="45"/>
      <c r="K17" s="88"/>
    </row>
    <row r="18" spans="1:10" ht="12.75">
      <c r="A18" s="46"/>
      <c r="B18" s="47"/>
      <c r="C18" s="45"/>
      <c r="D18" s="45"/>
      <c r="E18" s="45"/>
      <c r="F18" s="45"/>
      <c r="G18" s="45"/>
      <c r="H18" s="45"/>
      <c r="I18" s="45"/>
      <c r="J18" s="45"/>
    </row>
    <row r="19" spans="1:10" ht="12.75">
      <c r="A19" s="36"/>
      <c r="B19" s="37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36"/>
      <c r="B20" s="37" t="s">
        <v>345</v>
      </c>
      <c r="C20" s="16"/>
      <c r="D20" s="16"/>
      <c r="E20" s="16"/>
      <c r="F20" s="16"/>
      <c r="G20" s="16"/>
      <c r="H20" s="16" t="s">
        <v>346</v>
      </c>
      <c r="I20" s="16"/>
      <c r="J20" s="16"/>
    </row>
    <row r="21" spans="1:10" ht="12.75">
      <c r="A21" s="36"/>
      <c r="B21" s="37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36"/>
      <c r="B22" s="55" t="s">
        <v>347</v>
      </c>
      <c r="C22" s="16"/>
      <c r="D22" s="16"/>
      <c r="E22" s="16"/>
      <c r="F22" s="16"/>
      <c r="G22" s="16"/>
      <c r="H22" s="55" t="s">
        <v>347</v>
      </c>
      <c r="I22" s="16"/>
      <c r="J22" s="16"/>
    </row>
    <row r="23" spans="1:10" ht="12.75">
      <c r="A23" s="36"/>
      <c r="B23" s="37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36"/>
      <c r="B24" s="37"/>
      <c r="C24" s="16"/>
      <c r="D24" s="16"/>
      <c r="E24" s="16"/>
      <c r="F24" s="16"/>
      <c r="G24" s="16"/>
      <c r="H24" s="16"/>
      <c r="I24" s="16"/>
      <c r="J24" s="16"/>
    </row>
  </sheetData>
  <sheetProtection password="CCCC" sheet="1"/>
  <mergeCells count="10">
    <mergeCell ref="I10:I11"/>
    <mergeCell ref="J10:J11"/>
    <mergeCell ref="A10:A11"/>
    <mergeCell ref="B10:B11"/>
    <mergeCell ref="C10:C11"/>
    <mergeCell ref="F10:F11"/>
    <mergeCell ref="G10:G11"/>
    <mergeCell ref="H10:H11"/>
    <mergeCell ref="D10:D11"/>
    <mergeCell ref="E10:E11"/>
  </mergeCells>
  <dataValidations count="2">
    <dataValidation type="decimal" allowBlank="1" showInputMessage="1" showErrorMessage="1" error="Proveri unos !!" sqref="J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C13:J15">
      <formula1>-0.0001</formula1>
    </dataValidation>
  </dataValidations>
  <printOptions/>
  <pageMargins left="0.275590551181102" right="0.15748031496063" top="0.393700787401575" bottom="2.75590551181102" header="0.15748031496063" footer="2.28346456692913"/>
  <pageSetup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R52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00390625" style="73" customWidth="1"/>
    <col min="2" max="2" width="35.00390625" style="74" customWidth="1"/>
    <col min="3" max="3" width="15.8515625" style="70" customWidth="1"/>
    <col min="4" max="5" width="15.421875" style="70" customWidth="1"/>
    <col min="6" max="6" width="15.7109375" style="70" customWidth="1"/>
    <col min="7" max="7" width="16.7109375" style="70" customWidth="1"/>
    <col min="8" max="8" width="16.140625" style="70" customWidth="1"/>
    <col min="9" max="9" width="17.8515625" style="70" customWidth="1"/>
    <col min="10" max="10" width="16.8515625" style="70" customWidth="1"/>
    <col min="11" max="11" width="16.140625" style="70" customWidth="1"/>
    <col min="12" max="13" width="15.140625" style="70" customWidth="1"/>
    <col min="14" max="14" width="15.28125" style="70" customWidth="1"/>
    <col min="15" max="16" width="16.28125" style="70" customWidth="1"/>
    <col min="17" max="17" width="6.140625" style="70" customWidth="1"/>
    <col min="18" max="18" width="17.28125" style="70" hidden="1" customWidth="1"/>
    <col min="19" max="16384" width="9.140625" style="70" customWidth="1"/>
  </cols>
  <sheetData>
    <row r="1" spans="1:16" ht="14.25">
      <c r="A1" s="31" t="s">
        <v>425</v>
      </c>
      <c r="B1" s="30"/>
      <c r="O1" s="42" t="s">
        <v>336</v>
      </c>
      <c r="P1" s="80" t="s">
        <v>696</v>
      </c>
    </row>
    <row r="2" spans="1:2" ht="12.75">
      <c r="A2" s="31" t="s">
        <v>335</v>
      </c>
      <c r="B2" s="30"/>
    </row>
    <row r="3" spans="1:15" ht="12.75">
      <c r="A3" s="31" t="s">
        <v>357</v>
      </c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4.25" customHeight="1">
      <c r="A4" s="31"/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8">
      <c r="A5" s="31"/>
      <c r="B5" s="256" t="s">
        <v>615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219"/>
    </row>
    <row r="6" spans="1:15" ht="19.5" customHeight="1">
      <c r="A6" s="69"/>
      <c r="B6" s="200"/>
      <c r="C6" s="88"/>
      <c r="D6" s="88"/>
      <c r="E6" s="88"/>
      <c r="F6" s="88"/>
      <c r="G6" s="213"/>
      <c r="H6" s="213"/>
      <c r="I6" s="213"/>
      <c r="J6" s="213"/>
      <c r="K6" s="257" t="s">
        <v>796</v>
      </c>
      <c r="L6" s="257"/>
      <c r="M6" s="213"/>
      <c r="N6" s="213"/>
      <c r="O6" s="213"/>
    </row>
    <row r="7" spans="1:15" ht="13.5" customHeight="1">
      <c r="A7" s="13" t="str">
        <f>"ФИЛИЈАЛА:   "&amp;Filijala</f>
        <v>ФИЛИЈАЛА:   19 КРУШЕВАЦ</v>
      </c>
      <c r="B7" s="202"/>
      <c r="C7" s="88"/>
      <c r="D7" s="88"/>
      <c r="E7" s="88"/>
      <c r="F7" s="88"/>
      <c r="G7" s="213"/>
      <c r="H7" s="213"/>
      <c r="I7" s="213"/>
      <c r="J7" s="213"/>
      <c r="K7" s="253"/>
      <c r="L7" s="253"/>
      <c r="M7" s="218"/>
      <c r="N7" s="213"/>
      <c r="O7" s="254"/>
    </row>
    <row r="8" spans="1:15" ht="15.75" customHeight="1">
      <c r="A8" s="13" t="str">
        <f>"ЗДРАВСТВЕНА УСТАНОВА:  "&amp;ZU</f>
        <v>ЗДРАВСТВЕНА УСТАНОВА:  00219001 ДЗ ТРСТЕНИК</v>
      </c>
      <c r="B8" s="67"/>
      <c r="C8" s="68"/>
      <c r="D8" s="82"/>
      <c r="E8" s="68"/>
      <c r="F8" s="68"/>
      <c r="I8" s="213"/>
      <c r="J8" s="213"/>
      <c r="K8" s="216"/>
      <c r="L8" s="216"/>
      <c r="M8" s="255"/>
      <c r="N8" s="213"/>
      <c r="O8" s="216"/>
    </row>
    <row r="9" spans="1:16" ht="10.5" customHeight="1" thickBot="1">
      <c r="A9" s="69"/>
      <c r="B9" s="67"/>
      <c r="C9" s="68"/>
      <c r="D9" s="68"/>
      <c r="E9" s="68"/>
      <c r="K9" s="17"/>
      <c r="L9" s="17"/>
      <c r="M9" s="17"/>
      <c r="P9" s="18" t="s">
        <v>337</v>
      </c>
    </row>
    <row r="10" spans="1:16" s="26" customFormat="1" ht="27" customHeight="1">
      <c r="A10" s="445" t="s">
        <v>338</v>
      </c>
      <c r="B10" s="447" t="s">
        <v>339</v>
      </c>
      <c r="C10" s="435" t="s">
        <v>785</v>
      </c>
      <c r="D10" s="430" t="s">
        <v>786</v>
      </c>
      <c r="E10" s="430" t="s">
        <v>787</v>
      </c>
      <c r="F10" s="430" t="s">
        <v>342</v>
      </c>
      <c r="G10" s="430" t="s">
        <v>788</v>
      </c>
      <c r="H10" s="430" t="s">
        <v>789</v>
      </c>
      <c r="I10" s="430" t="s">
        <v>554</v>
      </c>
      <c r="J10" s="430" t="s">
        <v>792</v>
      </c>
      <c r="K10" s="435" t="s">
        <v>799</v>
      </c>
      <c r="L10" s="430" t="s">
        <v>658</v>
      </c>
      <c r="M10" s="443" t="s">
        <v>795</v>
      </c>
      <c r="N10" s="430" t="s">
        <v>791</v>
      </c>
      <c r="O10" s="430" t="s">
        <v>340</v>
      </c>
      <c r="P10" s="431" t="s">
        <v>341</v>
      </c>
    </row>
    <row r="11" spans="1:16" s="26" customFormat="1" ht="78" customHeight="1">
      <c r="A11" s="446"/>
      <c r="B11" s="448"/>
      <c r="C11" s="436"/>
      <c r="D11" s="417"/>
      <c r="E11" s="417"/>
      <c r="F11" s="417"/>
      <c r="G11" s="417"/>
      <c r="H11" s="417"/>
      <c r="I11" s="417"/>
      <c r="J11" s="417"/>
      <c r="K11" s="436"/>
      <c r="L11" s="417"/>
      <c r="M11" s="444"/>
      <c r="N11" s="417"/>
      <c r="O11" s="417"/>
      <c r="P11" s="432"/>
    </row>
    <row r="12" spans="1:16" s="26" customFormat="1" ht="12.75" customHeight="1">
      <c r="A12" s="19">
        <v>0</v>
      </c>
      <c r="B12" s="20">
        <v>1</v>
      </c>
      <c r="C12" s="21">
        <v>2</v>
      </c>
      <c r="D12" s="21">
        <v>3</v>
      </c>
      <c r="E12" s="21">
        <v>4</v>
      </c>
      <c r="F12" s="21" t="s">
        <v>399</v>
      </c>
      <c r="G12" s="21" t="s">
        <v>400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 t="s">
        <v>699</v>
      </c>
      <c r="N12" s="21">
        <v>13</v>
      </c>
      <c r="O12" s="21" t="s">
        <v>450</v>
      </c>
      <c r="P12" s="32" t="s">
        <v>451</v>
      </c>
    </row>
    <row r="13" spans="1:18" s="26" customFormat="1" ht="28.5" customHeight="1">
      <c r="A13" s="75">
        <v>1</v>
      </c>
      <c r="B13" s="76" t="s">
        <v>397</v>
      </c>
      <c r="C13" s="62">
        <f>SUM(C14:C18)</f>
        <v>0</v>
      </c>
      <c r="D13" s="62">
        <f>D14+D15+D16+D17+D18</f>
        <v>0</v>
      </c>
      <c r="E13" s="62">
        <f>E14+E15+E16+E17+E18</f>
        <v>0</v>
      </c>
      <c r="F13" s="62">
        <f>SUM(D13:E13)</f>
        <v>0</v>
      </c>
      <c r="G13" s="62">
        <f>C13-F13</f>
        <v>0</v>
      </c>
      <c r="H13" s="164"/>
      <c r="I13" s="62">
        <f aca="true" t="shared" si="0" ref="I13:N13">I14+I15+I16+I17+I18</f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f>SUM(O14:O18)</f>
        <v>0</v>
      </c>
      <c r="P13" s="63">
        <f>SUM(P14:P18)</f>
        <v>0</v>
      </c>
      <c r="R13" s="157">
        <v>1</v>
      </c>
    </row>
    <row r="14" spans="1:18" s="68" customFormat="1" ht="18.75" customHeight="1">
      <c r="A14" s="57" t="s">
        <v>391</v>
      </c>
      <c r="B14" s="52" t="s">
        <v>388</v>
      </c>
      <c r="C14" s="49"/>
      <c r="D14" s="130"/>
      <c r="E14" s="130"/>
      <c r="F14" s="130">
        <f>SUM(D14:E14)</f>
        <v>0</v>
      </c>
      <c r="G14" s="62">
        <f>C14-F14</f>
        <v>0</v>
      </c>
      <c r="H14" s="130"/>
      <c r="I14" s="49"/>
      <c r="J14" s="49"/>
      <c r="K14" s="49"/>
      <c r="L14" s="130"/>
      <c r="M14" s="62">
        <f>J14+K14-L14</f>
        <v>0</v>
      </c>
      <c r="N14" s="114">
        <f>I14</f>
        <v>0</v>
      </c>
      <c r="O14" s="62">
        <f>IF((N14-M14)&lt;0,0,(N14-M14))</f>
        <v>0</v>
      </c>
      <c r="P14" s="63">
        <f>IF((M14-N14)&lt;0,0,(M14-N14))</f>
        <v>0</v>
      </c>
      <c r="R14" s="155">
        <v>1</v>
      </c>
    </row>
    <row r="15" spans="1:18" s="68" customFormat="1" ht="18.75" customHeight="1">
      <c r="A15" s="57" t="s">
        <v>392</v>
      </c>
      <c r="B15" s="52" t="s">
        <v>389</v>
      </c>
      <c r="C15" s="49"/>
      <c r="D15" s="130"/>
      <c r="E15" s="130"/>
      <c r="F15" s="130">
        <f>SUM(D15:E15)</f>
        <v>0</v>
      </c>
      <c r="G15" s="62">
        <f>C15-F15</f>
        <v>0</v>
      </c>
      <c r="H15" s="130"/>
      <c r="I15" s="49"/>
      <c r="J15" s="49"/>
      <c r="K15" s="49"/>
      <c r="L15" s="130"/>
      <c r="M15" s="62">
        <f>J15+K15-L15</f>
        <v>0</v>
      </c>
      <c r="N15" s="114">
        <f>I15</f>
        <v>0</v>
      </c>
      <c r="O15" s="62">
        <f aca="true" t="shared" si="1" ref="O15:O32">IF((N15-M15)&lt;0,0,(N15-M15))</f>
        <v>0</v>
      </c>
      <c r="P15" s="63">
        <f aca="true" t="shared" si="2" ref="P15:P40">IF((M15-N15)&lt;0,0,(M15-N15))</f>
        <v>0</v>
      </c>
      <c r="R15" s="155">
        <v>1</v>
      </c>
    </row>
    <row r="16" spans="1:18" s="68" customFormat="1" ht="18.75" customHeight="1">
      <c r="A16" s="57" t="s">
        <v>393</v>
      </c>
      <c r="B16" s="52" t="s">
        <v>390</v>
      </c>
      <c r="C16" s="114">
        <f>'PR2-PN SZZ'!C17</f>
        <v>0</v>
      </c>
      <c r="D16" s="130"/>
      <c r="E16" s="130"/>
      <c r="F16" s="130">
        <f>SUM(D16:E16)</f>
        <v>0</v>
      </c>
      <c r="G16" s="62">
        <f>C16-F16</f>
        <v>0</v>
      </c>
      <c r="H16" s="130"/>
      <c r="I16" s="114">
        <f>IF(C16&lt;&gt;0,'PO2-OR SZZ'!H25,0)</f>
        <v>0</v>
      </c>
      <c r="J16" s="49"/>
      <c r="K16" s="49"/>
      <c r="L16" s="130"/>
      <c r="M16" s="62">
        <f>J16+K16-L16</f>
        <v>0</v>
      </c>
      <c r="N16" s="165"/>
      <c r="O16" s="62">
        <f t="shared" si="1"/>
        <v>0</v>
      </c>
      <c r="P16" s="63">
        <f t="shared" si="2"/>
        <v>0</v>
      </c>
      <c r="R16" s="155">
        <v>1</v>
      </c>
    </row>
    <row r="17" spans="1:18" s="68" customFormat="1" ht="18.75" customHeight="1">
      <c r="A17" s="57" t="s">
        <v>394</v>
      </c>
      <c r="B17" s="52" t="s">
        <v>395</v>
      </c>
      <c r="C17" s="49"/>
      <c r="D17" s="163"/>
      <c r="E17" s="163"/>
      <c r="F17" s="130">
        <f>SUM(D17:E17)</f>
        <v>0</v>
      </c>
      <c r="G17" s="62">
        <f>C17-F17</f>
        <v>0</v>
      </c>
      <c r="H17" s="130"/>
      <c r="I17" s="114">
        <f>IF(C17&lt;&gt;0,'PO2-OR SZZ'!F14,0)</f>
        <v>0</v>
      </c>
      <c r="J17" s="49"/>
      <c r="K17" s="49"/>
      <c r="L17" s="130"/>
      <c r="M17" s="62">
        <f>J17+K17-L17</f>
        <v>0</v>
      </c>
      <c r="N17" s="49"/>
      <c r="O17" s="62">
        <f t="shared" si="1"/>
        <v>0</v>
      </c>
      <c r="P17" s="63">
        <f t="shared" si="2"/>
        <v>0</v>
      </c>
      <c r="R17" s="155">
        <v>1</v>
      </c>
    </row>
    <row r="18" spans="1:18" s="68" customFormat="1" ht="25.5" customHeight="1">
      <c r="A18" s="57" t="s">
        <v>396</v>
      </c>
      <c r="B18" s="52" t="s">
        <v>612</v>
      </c>
      <c r="C18" s="62">
        <f aca="true" t="shared" si="3" ref="C18:N18">C19+C20+C21+C22+C23+C24</f>
        <v>0</v>
      </c>
      <c r="D18" s="62">
        <f t="shared" si="3"/>
        <v>0</v>
      </c>
      <c r="E18" s="62">
        <f t="shared" si="3"/>
        <v>0</v>
      </c>
      <c r="F18" s="62">
        <f t="shared" si="3"/>
        <v>0</v>
      </c>
      <c r="G18" s="62">
        <f t="shared" si="3"/>
        <v>0</v>
      </c>
      <c r="H18" s="130">
        <f t="shared" si="3"/>
        <v>0</v>
      </c>
      <c r="I18" s="62">
        <f t="shared" si="3"/>
        <v>0</v>
      </c>
      <c r="J18" s="62">
        <f t="shared" si="3"/>
        <v>0</v>
      </c>
      <c r="K18" s="62">
        <f t="shared" si="3"/>
        <v>0</v>
      </c>
      <c r="L18" s="124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1"/>
        <v>0</v>
      </c>
      <c r="P18" s="63">
        <f t="shared" si="2"/>
        <v>0</v>
      </c>
      <c r="R18" s="155">
        <v>1</v>
      </c>
    </row>
    <row r="19" spans="1:18" s="68" customFormat="1" ht="18.75" customHeight="1">
      <c r="A19" s="57" t="s">
        <v>474</v>
      </c>
      <c r="B19" s="52" t="s">
        <v>502</v>
      </c>
      <c r="C19" s="49"/>
      <c r="D19" s="49"/>
      <c r="E19" s="49"/>
      <c r="F19" s="114">
        <f>D19+E19</f>
        <v>0</v>
      </c>
      <c r="G19" s="62">
        <f aca="true" t="shared" si="4" ref="G19:G32">C19-F19</f>
        <v>0</v>
      </c>
      <c r="H19" s="130"/>
      <c r="I19" s="114">
        <f>IF(C19&lt;&gt;0,'PO2-OR SZZ'!H26,0)</f>
        <v>0</v>
      </c>
      <c r="J19" s="49"/>
      <c r="K19" s="49"/>
      <c r="L19" s="130"/>
      <c r="M19" s="62">
        <f>J19+K19-L19</f>
        <v>0</v>
      </c>
      <c r="N19" s="165"/>
      <c r="O19" s="62">
        <f t="shared" si="1"/>
        <v>0</v>
      </c>
      <c r="P19" s="63">
        <f t="shared" si="2"/>
        <v>0</v>
      </c>
      <c r="R19" s="155">
        <v>1</v>
      </c>
    </row>
    <row r="20" spans="1:18" s="68" customFormat="1" ht="18.75" customHeight="1">
      <c r="A20" s="57" t="s">
        <v>475</v>
      </c>
      <c r="B20" s="52" t="s">
        <v>471</v>
      </c>
      <c r="C20" s="163"/>
      <c r="D20" s="130"/>
      <c r="E20" s="130"/>
      <c r="F20" s="130">
        <f>D20+E20</f>
        <v>0</v>
      </c>
      <c r="G20" s="124">
        <f t="shared" si="4"/>
        <v>0</v>
      </c>
      <c r="H20" s="130"/>
      <c r="I20" s="49"/>
      <c r="J20" s="49"/>
      <c r="K20" s="49"/>
      <c r="L20" s="130"/>
      <c r="M20" s="62">
        <f aca="true" t="shared" si="5" ref="M20:M40">J20+K20-L20</f>
        <v>0</v>
      </c>
      <c r="N20" s="114">
        <f>I20</f>
        <v>0</v>
      </c>
      <c r="O20" s="62">
        <f t="shared" si="1"/>
        <v>0</v>
      </c>
      <c r="P20" s="63">
        <f t="shared" si="2"/>
        <v>0</v>
      </c>
      <c r="R20" s="155">
        <v>1</v>
      </c>
    </row>
    <row r="21" spans="1:18" s="68" customFormat="1" ht="18.75" customHeight="1">
      <c r="A21" s="57" t="s">
        <v>476</v>
      </c>
      <c r="B21" s="52" t="s">
        <v>472</v>
      </c>
      <c r="C21" s="163"/>
      <c r="D21" s="130"/>
      <c r="E21" s="130"/>
      <c r="F21" s="130">
        <f>D21+E21</f>
        <v>0</v>
      </c>
      <c r="G21" s="124">
        <f t="shared" si="4"/>
        <v>0</v>
      </c>
      <c r="H21" s="130"/>
      <c r="I21" s="49"/>
      <c r="J21" s="49"/>
      <c r="K21" s="49"/>
      <c r="L21" s="130"/>
      <c r="M21" s="62">
        <f t="shared" si="5"/>
        <v>0</v>
      </c>
      <c r="N21" s="114">
        <f>I21</f>
        <v>0</v>
      </c>
      <c r="O21" s="62">
        <f t="shared" si="1"/>
        <v>0</v>
      </c>
      <c r="P21" s="63">
        <f t="shared" si="2"/>
        <v>0</v>
      </c>
      <c r="R21" s="155">
        <v>1</v>
      </c>
    </row>
    <row r="22" spans="1:18" s="68" customFormat="1" ht="18.75" customHeight="1">
      <c r="A22" s="57" t="s">
        <v>477</v>
      </c>
      <c r="B22" s="52" t="s">
        <v>473</v>
      </c>
      <c r="C22" s="163"/>
      <c r="D22" s="130"/>
      <c r="E22" s="130"/>
      <c r="F22" s="130">
        <f>D22+E22</f>
        <v>0</v>
      </c>
      <c r="G22" s="124">
        <f t="shared" si="4"/>
        <v>0</v>
      </c>
      <c r="H22" s="130"/>
      <c r="I22" s="49"/>
      <c r="J22" s="49"/>
      <c r="K22" s="49"/>
      <c r="L22" s="130"/>
      <c r="M22" s="62">
        <f t="shared" si="5"/>
        <v>0</v>
      </c>
      <c r="N22" s="114">
        <f>I22</f>
        <v>0</v>
      </c>
      <c r="O22" s="62">
        <f t="shared" si="1"/>
        <v>0</v>
      </c>
      <c r="P22" s="63">
        <f t="shared" si="2"/>
        <v>0</v>
      </c>
      <c r="R22" s="155">
        <v>1</v>
      </c>
    </row>
    <row r="23" spans="1:18" s="68" customFormat="1" ht="18.75" customHeight="1">
      <c r="A23" s="57" t="s">
        <v>518</v>
      </c>
      <c r="B23" s="52" t="s">
        <v>531</v>
      </c>
      <c r="C23" s="163"/>
      <c r="D23" s="130"/>
      <c r="E23" s="130"/>
      <c r="F23" s="130"/>
      <c r="G23" s="124">
        <f t="shared" si="4"/>
        <v>0</v>
      </c>
      <c r="H23" s="130"/>
      <c r="I23" s="49"/>
      <c r="J23" s="49"/>
      <c r="K23" s="49"/>
      <c r="L23" s="130"/>
      <c r="M23" s="62">
        <f t="shared" si="5"/>
        <v>0</v>
      </c>
      <c r="N23" s="114">
        <f>I23</f>
        <v>0</v>
      </c>
      <c r="O23" s="62">
        <f t="shared" si="1"/>
        <v>0</v>
      </c>
      <c r="P23" s="63">
        <f t="shared" si="2"/>
        <v>0</v>
      </c>
      <c r="R23" s="155">
        <v>1</v>
      </c>
    </row>
    <row r="24" spans="1:18" s="68" customFormat="1" ht="18.75" customHeight="1">
      <c r="A24" s="57" t="s">
        <v>610</v>
      </c>
      <c r="B24" s="52" t="s">
        <v>609</v>
      </c>
      <c r="C24" s="163"/>
      <c r="D24" s="130"/>
      <c r="E24" s="130"/>
      <c r="F24" s="130"/>
      <c r="G24" s="124"/>
      <c r="H24" s="130"/>
      <c r="I24" s="49"/>
      <c r="J24" s="49"/>
      <c r="K24" s="49"/>
      <c r="L24" s="130"/>
      <c r="M24" s="62">
        <f t="shared" si="5"/>
        <v>0</v>
      </c>
      <c r="N24" s="114">
        <f>I24</f>
        <v>0</v>
      </c>
      <c r="O24" s="62">
        <f t="shared" si="1"/>
        <v>0</v>
      </c>
      <c r="P24" s="63">
        <f t="shared" si="2"/>
        <v>0</v>
      </c>
      <c r="R24" s="155"/>
    </row>
    <row r="25" spans="1:18" s="26" customFormat="1" ht="18.75" customHeight="1">
      <c r="A25" s="38" t="s">
        <v>358</v>
      </c>
      <c r="B25" s="22" t="s">
        <v>343</v>
      </c>
      <c r="C25" s="114">
        <f>'PR2-PN SZZ'!C13</f>
        <v>0</v>
      </c>
      <c r="D25" s="130"/>
      <c r="E25" s="130"/>
      <c r="F25" s="130">
        <f aca="true" t="shared" si="6" ref="F25:F32">SUM(D25:E25)</f>
        <v>0</v>
      </c>
      <c r="G25" s="62">
        <f t="shared" si="4"/>
        <v>0</v>
      </c>
      <c r="H25" s="114">
        <f>'PR2-PN SZZ'!D13</f>
        <v>0</v>
      </c>
      <c r="I25" s="114">
        <f>'PR2-PN SZZ'!E13</f>
        <v>0</v>
      </c>
      <c r="J25" s="49"/>
      <c r="K25" s="49"/>
      <c r="L25" s="114">
        <f>IF(C25=0,0,'PO3-LekMS VU DP'!E18)</f>
        <v>0</v>
      </c>
      <c r="M25" s="62">
        <f t="shared" si="5"/>
        <v>0</v>
      </c>
      <c r="N25" s="152">
        <f>+'PR2-PN SZZ'!F13</f>
        <v>0</v>
      </c>
      <c r="O25" s="62">
        <f t="shared" si="1"/>
        <v>0</v>
      </c>
      <c r="P25" s="63">
        <f t="shared" si="2"/>
        <v>0</v>
      </c>
      <c r="R25" s="157">
        <v>1</v>
      </c>
    </row>
    <row r="26" spans="1:18" s="26" customFormat="1" ht="22.5" customHeight="1">
      <c r="A26" s="39" t="s">
        <v>359</v>
      </c>
      <c r="B26" s="24" t="s">
        <v>484</v>
      </c>
      <c r="C26" s="114">
        <f>'PR2-PN SZZ'!C14</f>
        <v>0</v>
      </c>
      <c r="D26" s="130"/>
      <c r="E26" s="130"/>
      <c r="F26" s="130">
        <f t="shared" si="6"/>
        <v>0</v>
      </c>
      <c r="G26" s="62">
        <f>C26-F26</f>
        <v>0</v>
      </c>
      <c r="H26" s="114">
        <f>'PR2-PN SZZ'!D14</f>
        <v>0</v>
      </c>
      <c r="I26" s="114">
        <f>'PR2-PN SZZ'!E14</f>
        <v>0</v>
      </c>
      <c r="J26" s="49"/>
      <c r="K26" s="49"/>
      <c r="L26" s="114">
        <f>IF(C26=0,0,'PO3-LekMS VU DP'!Q18)</f>
        <v>0</v>
      </c>
      <c r="M26" s="62">
        <f t="shared" si="5"/>
        <v>0</v>
      </c>
      <c r="N26" s="49"/>
      <c r="O26" s="62">
        <f t="shared" si="1"/>
        <v>0</v>
      </c>
      <c r="P26" s="63">
        <f t="shared" si="2"/>
        <v>0</v>
      </c>
      <c r="R26" s="157">
        <v>1</v>
      </c>
    </row>
    <row r="27" spans="1:18" s="26" customFormat="1" ht="18.75" customHeight="1">
      <c r="A27" s="38" t="s">
        <v>360</v>
      </c>
      <c r="B27" s="22" t="s">
        <v>462</v>
      </c>
      <c r="C27" s="49"/>
      <c r="D27" s="130"/>
      <c r="E27" s="130"/>
      <c r="F27" s="130">
        <f t="shared" si="6"/>
        <v>0</v>
      </c>
      <c r="G27" s="62">
        <f t="shared" si="4"/>
        <v>0</v>
      </c>
      <c r="H27" s="49"/>
      <c r="I27" s="49"/>
      <c r="J27" s="49"/>
      <c r="K27" s="49"/>
      <c r="L27" s="114">
        <f>IF(C27=0,0,'PO3-LekMS VU DP'!H18)</f>
        <v>0</v>
      </c>
      <c r="M27" s="62">
        <f t="shared" si="5"/>
        <v>0</v>
      </c>
      <c r="N27" s="114">
        <f>IF(I27=0,0,IF(H27=0,0,MIN(H27,I27)))</f>
        <v>0</v>
      </c>
      <c r="O27" s="62">
        <f t="shared" si="1"/>
        <v>0</v>
      </c>
      <c r="P27" s="63">
        <f t="shared" si="2"/>
        <v>0</v>
      </c>
      <c r="R27" s="157">
        <v>1</v>
      </c>
    </row>
    <row r="28" spans="1:18" s="26" customFormat="1" ht="18.75" customHeight="1">
      <c r="A28" s="39" t="s">
        <v>361</v>
      </c>
      <c r="B28" s="22" t="s">
        <v>463</v>
      </c>
      <c r="C28" s="49"/>
      <c r="D28" s="130"/>
      <c r="E28" s="130"/>
      <c r="F28" s="130">
        <f t="shared" si="6"/>
        <v>0</v>
      </c>
      <c r="G28" s="62">
        <f t="shared" si="4"/>
        <v>0</v>
      </c>
      <c r="H28" s="49"/>
      <c r="I28" s="49"/>
      <c r="J28" s="49"/>
      <c r="K28" s="49"/>
      <c r="L28" s="114">
        <f>IF(C28=0,0,'PO3-LekMS VU DP'!K18)</f>
        <v>0</v>
      </c>
      <c r="M28" s="62">
        <f t="shared" si="5"/>
        <v>0</v>
      </c>
      <c r="N28" s="114">
        <f aca="true" t="shared" si="7" ref="N28:N40">IF(I28=0,0,IF(H28=0,0,MIN(H28,I28)))</f>
        <v>0</v>
      </c>
      <c r="O28" s="62">
        <f t="shared" si="1"/>
        <v>0</v>
      </c>
      <c r="P28" s="63">
        <f t="shared" si="2"/>
        <v>0</v>
      </c>
      <c r="R28" s="157">
        <v>1</v>
      </c>
    </row>
    <row r="29" spans="1:18" s="26" customFormat="1" ht="18.75" customHeight="1">
      <c r="A29" s="38" t="s">
        <v>362</v>
      </c>
      <c r="B29" s="24" t="s">
        <v>415</v>
      </c>
      <c r="C29" s="49"/>
      <c r="D29" s="130"/>
      <c r="E29" s="130"/>
      <c r="F29" s="130">
        <f t="shared" si="6"/>
        <v>0</v>
      </c>
      <c r="G29" s="62">
        <f t="shared" si="4"/>
        <v>0</v>
      </c>
      <c r="H29" s="49"/>
      <c r="I29" s="49"/>
      <c r="J29" s="49"/>
      <c r="K29" s="49"/>
      <c r="L29" s="114">
        <f>IF(C29=0,0,'PO3-LekMS VU DP'!N18)</f>
        <v>0</v>
      </c>
      <c r="M29" s="62">
        <f t="shared" si="5"/>
        <v>0</v>
      </c>
      <c r="N29" s="114">
        <f t="shared" si="7"/>
        <v>0</v>
      </c>
      <c r="O29" s="62">
        <f t="shared" si="1"/>
        <v>0</v>
      </c>
      <c r="P29" s="63">
        <f t="shared" si="2"/>
        <v>0</v>
      </c>
      <c r="R29" s="157">
        <v>1</v>
      </c>
    </row>
    <row r="30" spans="1:18" s="26" customFormat="1" ht="18.75" customHeight="1">
      <c r="A30" s="39" t="s">
        <v>363</v>
      </c>
      <c r="B30" s="24" t="s">
        <v>464</v>
      </c>
      <c r="C30" s="49"/>
      <c r="D30" s="130"/>
      <c r="E30" s="130"/>
      <c r="F30" s="130">
        <f t="shared" si="6"/>
        <v>0</v>
      </c>
      <c r="G30" s="62">
        <f t="shared" si="4"/>
        <v>0</v>
      </c>
      <c r="H30" s="49"/>
      <c r="I30" s="49"/>
      <c r="J30" s="49"/>
      <c r="K30" s="49"/>
      <c r="L30" s="114">
        <f>IF(C30=0,0,'PO3-LekMS VU DP'!W18)</f>
        <v>0</v>
      </c>
      <c r="M30" s="62">
        <f t="shared" si="5"/>
        <v>0</v>
      </c>
      <c r="N30" s="114">
        <f t="shared" si="7"/>
        <v>0</v>
      </c>
      <c r="O30" s="62">
        <f t="shared" si="1"/>
        <v>0</v>
      </c>
      <c r="P30" s="63">
        <f t="shared" si="2"/>
        <v>0</v>
      </c>
      <c r="R30" s="157">
        <v>1</v>
      </c>
    </row>
    <row r="31" spans="1:18" s="26" customFormat="1" ht="25.5" customHeight="1">
      <c r="A31" s="38" t="s">
        <v>364</v>
      </c>
      <c r="B31" s="24" t="s">
        <v>465</v>
      </c>
      <c r="C31" s="49"/>
      <c r="D31" s="130"/>
      <c r="E31" s="130"/>
      <c r="F31" s="130">
        <f t="shared" si="6"/>
        <v>0</v>
      </c>
      <c r="G31" s="62">
        <f t="shared" si="4"/>
        <v>0</v>
      </c>
      <c r="H31" s="49"/>
      <c r="I31" s="49"/>
      <c r="J31" s="49"/>
      <c r="K31" s="49"/>
      <c r="L31" s="130"/>
      <c r="M31" s="62">
        <f t="shared" si="5"/>
        <v>0</v>
      </c>
      <c r="N31" s="114">
        <f t="shared" si="7"/>
        <v>0</v>
      </c>
      <c r="O31" s="62">
        <f t="shared" si="1"/>
        <v>0</v>
      </c>
      <c r="P31" s="63">
        <f t="shared" si="2"/>
        <v>0</v>
      </c>
      <c r="R31" s="157">
        <v>1</v>
      </c>
    </row>
    <row r="32" spans="1:18" s="26" customFormat="1" ht="18.75" customHeight="1">
      <c r="A32" s="39" t="s">
        <v>384</v>
      </c>
      <c r="B32" s="24" t="s">
        <v>402</v>
      </c>
      <c r="C32" s="49"/>
      <c r="D32" s="130"/>
      <c r="E32" s="130"/>
      <c r="F32" s="130">
        <f t="shared" si="6"/>
        <v>0</v>
      </c>
      <c r="G32" s="62">
        <f t="shared" si="4"/>
        <v>0</v>
      </c>
      <c r="H32" s="49"/>
      <c r="I32" s="49"/>
      <c r="J32" s="49"/>
      <c r="K32" s="49"/>
      <c r="L32" s="130"/>
      <c r="M32" s="62">
        <f t="shared" si="5"/>
        <v>0</v>
      </c>
      <c r="N32" s="114">
        <f t="shared" si="7"/>
        <v>0</v>
      </c>
      <c r="O32" s="62">
        <f t="shared" si="1"/>
        <v>0</v>
      </c>
      <c r="P32" s="63">
        <f t="shared" si="2"/>
        <v>0</v>
      </c>
      <c r="R32" s="157">
        <v>1</v>
      </c>
    </row>
    <row r="33" spans="1:18" s="26" customFormat="1" ht="18.75" customHeight="1">
      <c r="A33" s="78" t="s">
        <v>119</v>
      </c>
      <c r="B33" s="79" t="s">
        <v>553</v>
      </c>
      <c r="C33" s="62">
        <f>SUM(C34:C40)</f>
        <v>0</v>
      </c>
      <c r="D33" s="124">
        <f aca="true" t="shared" si="8" ref="D33:R33">SUM(D34:D40)</f>
        <v>0</v>
      </c>
      <c r="E33" s="124">
        <f>SUM(E34:E40)</f>
        <v>0</v>
      </c>
      <c r="F33" s="124">
        <f>SUM(F34:F40)</f>
        <v>0</v>
      </c>
      <c r="G33" s="62">
        <f t="shared" si="8"/>
        <v>0</v>
      </c>
      <c r="H33" s="62">
        <f t="shared" si="8"/>
        <v>0</v>
      </c>
      <c r="I33" s="62">
        <f t="shared" si="8"/>
        <v>0</v>
      </c>
      <c r="J33" s="62">
        <f t="shared" si="8"/>
        <v>0</v>
      </c>
      <c r="K33" s="62">
        <f t="shared" si="8"/>
        <v>0</v>
      </c>
      <c r="L33" s="124">
        <f t="shared" si="8"/>
        <v>0</v>
      </c>
      <c r="M33" s="62">
        <f t="shared" si="5"/>
        <v>0</v>
      </c>
      <c r="N33" s="62">
        <f t="shared" si="8"/>
        <v>0</v>
      </c>
      <c r="O33" s="62">
        <f t="shared" si="8"/>
        <v>0</v>
      </c>
      <c r="P33" s="63">
        <f t="shared" si="8"/>
        <v>0</v>
      </c>
      <c r="R33" s="116">
        <f t="shared" si="8"/>
        <v>7</v>
      </c>
    </row>
    <row r="34" spans="1:18" s="26" customFormat="1" ht="18.75" customHeight="1">
      <c r="A34" s="53" t="s">
        <v>545</v>
      </c>
      <c r="B34" s="59" t="s">
        <v>348</v>
      </c>
      <c r="C34" s="49"/>
      <c r="D34" s="130"/>
      <c r="E34" s="130"/>
      <c r="F34" s="130">
        <f>SUM(D34:E34)</f>
        <v>0</v>
      </c>
      <c r="G34" s="62">
        <f aca="true" t="shared" si="9" ref="G34:G40">C34-F34</f>
        <v>0</v>
      </c>
      <c r="H34" s="49"/>
      <c r="I34" s="49"/>
      <c r="J34" s="49"/>
      <c r="K34" s="49"/>
      <c r="L34" s="130"/>
      <c r="M34" s="62">
        <f t="shared" si="5"/>
        <v>0</v>
      </c>
      <c r="N34" s="114">
        <f>IF(I34=0,0,IF(H34=0,0,MIN(H34,I34)))</f>
        <v>0</v>
      </c>
      <c r="O34" s="62">
        <f>IF((N34-M34)&lt;0,0,(N34-M34))</f>
        <v>0</v>
      </c>
      <c r="P34" s="63">
        <f t="shared" si="2"/>
        <v>0</v>
      </c>
      <c r="R34" s="157">
        <v>1</v>
      </c>
    </row>
    <row r="35" spans="1:18" s="26" customFormat="1" ht="27" customHeight="1">
      <c r="A35" s="53" t="s">
        <v>546</v>
      </c>
      <c r="B35" s="59" t="s">
        <v>349</v>
      </c>
      <c r="C35" s="49"/>
      <c r="D35" s="130"/>
      <c r="E35" s="130"/>
      <c r="F35" s="130">
        <f aca="true" t="shared" si="10" ref="F35:F40">SUM(D35:E35)</f>
        <v>0</v>
      </c>
      <c r="G35" s="62">
        <f t="shared" si="9"/>
        <v>0</v>
      </c>
      <c r="H35" s="49"/>
      <c r="I35" s="49"/>
      <c r="J35" s="49"/>
      <c r="K35" s="49"/>
      <c r="L35" s="130"/>
      <c r="M35" s="62">
        <f t="shared" si="5"/>
        <v>0</v>
      </c>
      <c r="N35" s="114">
        <f t="shared" si="7"/>
        <v>0</v>
      </c>
      <c r="O35" s="62">
        <f aca="true" t="shared" si="11" ref="O35:O40">IF((N35-M35)&lt;0,0,(N35-M35))</f>
        <v>0</v>
      </c>
      <c r="P35" s="63">
        <f t="shared" si="2"/>
        <v>0</v>
      </c>
      <c r="R35" s="157">
        <v>1</v>
      </c>
    </row>
    <row r="36" spans="1:18" s="26" customFormat="1" ht="42" customHeight="1">
      <c r="A36" s="53" t="s">
        <v>547</v>
      </c>
      <c r="B36" s="59" t="s">
        <v>350</v>
      </c>
      <c r="C36" s="49"/>
      <c r="D36" s="130"/>
      <c r="E36" s="130"/>
      <c r="F36" s="130">
        <f t="shared" si="10"/>
        <v>0</v>
      </c>
      <c r="G36" s="62">
        <f t="shared" si="9"/>
        <v>0</v>
      </c>
      <c r="H36" s="49"/>
      <c r="I36" s="49"/>
      <c r="J36" s="49"/>
      <c r="K36" s="49"/>
      <c r="L36" s="130"/>
      <c r="M36" s="62">
        <f t="shared" si="5"/>
        <v>0</v>
      </c>
      <c r="N36" s="114">
        <f t="shared" si="7"/>
        <v>0</v>
      </c>
      <c r="O36" s="62">
        <f t="shared" si="11"/>
        <v>0</v>
      </c>
      <c r="P36" s="63">
        <f t="shared" si="2"/>
        <v>0</v>
      </c>
      <c r="R36" s="157">
        <v>1</v>
      </c>
    </row>
    <row r="37" spans="1:18" s="26" customFormat="1" ht="18.75" customHeight="1">
      <c r="A37" s="53" t="s">
        <v>548</v>
      </c>
      <c r="B37" s="59" t="s">
        <v>466</v>
      </c>
      <c r="C37" s="49"/>
      <c r="D37" s="130"/>
      <c r="E37" s="130"/>
      <c r="F37" s="130">
        <f t="shared" si="10"/>
        <v>0</v>
      </c>
      <c r="G37" s="62">
        <f t="shared" si="9"/>
        <v>0</v>
      </c>
      <c r="H37" s="49"/>
      <c r="I37" s="49"/>
      <c r="J37" s="49"/>
      <c r="K37" s="49"/>
      <c r="L37" s="130"/>
      <c r="M37" s="62">
        <f t="shared" si="5"/>
        <v>0</v>
      </c>
      <c r="N37" s="114">
        <f t="shared" si="7"/>
        <v>0</v>
      </c>
      <c r="O37" s="62">
        <f t="shared" si="11"/>
        <v>0</v>
      </c>
      <c r="P37" s="63">
        <f t="shared" si="2"/>
        <v>0</v>
      </c>
      <c r="R37" s="157">
        <v>1</v>
      </c>
    </row>
    <row r="38" spans="1:18" s="26" customFormat="1" ht="18.75" customHeight="1">
      <c r="A38" s="53" t="s">
        <v>549</v>
      </c>
      <c r="B38" s="59" t="s">
        <v>351</v>
      </c>
      <c r="C38" s="49"/>
      <c r="D38" s="130"/>
      <c r="E38" s="130"/>
      <c r="F38" s="130">
        <f t="shared" si="10"/>
        <v>0</v>
      </c>
      <c r="G38" s="62">
        <f t="shared" si="9"/>
        <v>0</v>
      </c>
      <c r="H38" s="49"/>
      <c r="I38" s="49"/>
      <c r="J38" s="49"/>
      <c r="K38" s="49"/>
      <c r="L38" s="130"/>
      <c r="M38" s="62">
        <f t="shared" si="5"/>
        <v>0</v>
      </c>
      <c r="N38" s="114">
        <f t="shared" si="7"/>
        <v>0</v>
      </c>
      <c r="O38" s="62">
        <f t="shared" si="11"/>
        <v>0</v>
      </c>
      <c r="P38" s="63">
        <f t="shared" si="2"/>
        <v>0</v>
      </c>
      <c r="R38" s="157">
        <v>1</v>
      </c>
    </row>
    <row r="39" spans="1:18" s="26" customFormat="1" ht="18.75" customHeight="1">
      <c r="A39" s="53" t="s">
        <v>550</v>
      </c>
      <c r="B39" s="59" t="s">
        <v>352</v>
      </c>
      <c r="C39" s="49"/>
      <c r="D39" s="130"/>
      <c r="E39" s="130"/>
      <c r="F39" s="130">
        <f t="shared" si="10"/>
        <v>0</v>
      </c>
      <c r="G39" s="62">
        <f t="shared" si="9"/>
        <v>0</v>
      </c>
      <c r="H39" s="49"/>
      <c r="I39" s="49"/>
      <c r="J39" s="49"/>
      <c r="K39" s="49"/>
      <c r="L39" s="130"/>
      <c r="M39" s="62">
        <f t="shared" si="5"/>
        <v>0</v>
      </c>
      <c r="N39" s="114">
        <f t="shared" si="7"/>
        <v>0</v>
      </c>
      <c r="O39" s="62">
        <f t="shared" si="11"/>
        <v>0</v>
      </c>
      <c r="P39" s="63">
        <f t="shared" si="2"/>
        <v>0</v>
      </c>
      <c r="R39" s="157">
        <v>1</v>
      </c>
    </row>
    <row r="40" spans="1:18" s="26" customFormat="1" ht="36" customHeight="1">
      <c r="A40" s="53" t="s">
        <v>551</v>
      </c>
      <c r="B40" s="59" t="s">
        <v>485</v>
      </c>
      <c r="C40" s="49"/>
      <c r="D40" s="130"/>
      <c r="E40" s="130"/>
      <c r="F40" s="130">
        <f t="shared" si="10"/>
        <v>0</v>
      </c>
      <c r="G40" s="62">
        <f t="shared" si="9"/>
        <v>0</v>
      </c>
      <c r="H40" s="49"/>
      <c r="I40" s="49"/>
      <c r="J40" s="49"/>
      <c r="K40" s="49"/>
      <c r="L40" s="130"/>
      <c r="M40" s="62">
        <f t="shared" si="5"/>
        <v>0</v>
      </c>
      <c r="N40" s="114">
        <f t="shared" si="7"/>
        <v>0</v>
      </c>
      <c r="O40" s="62">
        <f t="shared" si="11"/>
        <v>0</v>
      </c>
      <c r="P40" s="63">
        <f t="shared" si="2"/>
        <v>0</v>
      </c>
      <c r="R40" s="157">
        <v>1</v>
      </c>
    </row>
    <row r="41" spans="1:18" s="26" customFormat="1" ht="23.25" customHeight="1" thickBot="1">
      <c r="A41" s="40" t="s">
        <v>344</v>
      </c>
      <c r="B41" s="60" t="s">
        <v>552</v>
      </c>
      <c r="C41" s="111">
        <f aca="true" t="shared" si="12" ref="C41:P41">C13+C25+C26+C27+C28+C29+C30+C31+C32+C33</f>
        <v>0</v>
      </c>
      <c r="D41" s="111">
        <f t="shared" si="12"/>
        <v>0</v>
      </c>
      <c r="E41" s="111">
        <f t="shared" si="12"/>
        <v>0</v>
      </c>
      <c r="F41" s="111">
        <f t="shared" si="12"/>
        <v>0</v>
      </c>
      <c r="G41" s="111">
        <f t="shared" si="12"/>
        <v>0</v>
      </c>
      <c r="H41" s="111">
        <f>H13+H25+H26+H27+H28+H29+H30+H31+H32+H33</f>
        <v>0</v>
      </c>
      <c r="I41" s="111">
        <f t="shared" si="12"/>
        <v>0</v>
      </c>
      <c r="J41" s="111">
        <f t="shared" si="12"/>
        <v>0</v>
      </c>
      <c r="K41" s="111">
        <f t="shared" si="12"/>
        <v>0</v>
      </c>
      <c r="L41" s="111">
        <f t="shared" si="12"/>
        <v>0</v>
      </c>
      <c r="M41" s="111">
        <f t="shared" si="12"/>
        <v>0</v>
      </c>
      <c r="N41" s="111">
        <f t="shared" si="12"/>
        <v>0</v>
      </c>
      <c r="O41" s="111">
        <f t="shared" si="12"/>
        <v>0</v>
      </c>
      <c r="P41" s="162">
        <f t="shared" si="12"/>
        <v>0</v>
      </c>
      <c r="R41" s="115">
        <f>R13+R25+R26+R27+R28+R29+R30+R31+R32+R33</f>
        <v>16</v>
      </c>
    </row>
    <row r="42" spans="1:15" s="26" customFormat="1" ht="10.5">
      <c r="A42" s="84"/>
      <c r="B42" s="85"/>
      <c r="C42" s="86"/>
      <c r="D42" s="86"/>
      <c r="E42" s="86"/>
      <c r="F42" s="86"/>
      <c r="G42" s="86"/>
      <c r="O42" s="28"/>
    </row>
    <row r="43" s="68" customFormat="1" ht="12.75">
      <c r="A43" s="69" t="s">
        <v>665</v>
      </c>
    </row>
    <row r="44" spans="1:16" s="68" customFormat="1" ht="28.5" customHeight="1">
      <c r="A44" s="429" t="s">
        <v>687</v>
      </c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</row>
    <row r="45" spans="1:2" s="26" customFormat="1" ht="15" customHeight="1">
      <c r="A45" s="370" t="s">
        <v>800</v>
      </c>
      <c r="B45" s="47"/>
    </row>
    <row r="46" spans="1:2" s="26" customFormat="1" ht="12.75" customHeight="1">
      <c r="A46" s="170" t="s">
        <v>689</v>
      </c>
      <c r="B46" s="47"/>
    </row>
    <row r="47" spans="1:16" s="26" customFormat="1" ht="28.5" customHeight="1">
      <c r="A47" s="442" t="s">
        <v>801</v>
      </c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</row>
    <row r="48" spans="1:2" s="26" customFormat="1" ht="22.5" customHeight="1">
      <c r="A48" s="27"/>
      <c r="B48" s="25"/>
    </row>
    <row r="49" spans="1:15" s="17" customFormat="1" ht="25.5">
      <c r="A49" s="29"/>
      <c r="B49" s="30" t="s">
        <v>345</v>
      </c>
      <c r="M49" s="16"/>
      <c r="N49" s="16" t="s">
        <v>346</v>
      </c>
      <c r="O49" s="16"/>
    </row>
    <row r="50" spans="1:15" s="17" customFormat="1" ht="15" customHeight="1">
      <c r="A50" s="29"/>
      <c r="B50" s="30"/>
      <c r="M50" s="16"/>
      <c r="N50" s="16"/>
      <c r="O50" s="16"/>
    </row>
    <row r="51" spans="1:15" s="17" customFormat="1" ht="12" customHeight="1">
      <c r="A51" s="29"/>
      <c r="B51" s="29" t="s">
        <v>353</v>
      </c>
      <c r="M51" s="16"/>
      <c r="N51" s="55" t="s">
        <v>347</v>
      </c>
      <c r="O51" s="16"/>
    </row>
    <row r="52" spans="1:2" s="17" customFormat="1" ht="12.75">
      <c r="A52" s="29"/>
      <c r="B52" s="30"/>
    </row>
  </sheetData>
  <sheetProtection password="CCCC" sheet="1"/>
  <mergeCells count="18">
    <mergeCell ref="A44:P44"/>
    <mergeCell ref="A10:A11"/>
    <mergeCell ref="B10:B11"/>
    <mergeCell ref="C10:C11"/>
    <mergeCell ref="D10:D11"/>
    <mergeCell ref="F10:F11"/>
    <mergeCell ref="G10:G11"/>
    <mergeCell ref="E10:E11"/>
    <mergeCell ref="A47:P47"/>
    <mergeCell ref="O10:O11"/>
    <mergeCell ref="P10:P11"/>
    <mergeCell ref="J10:J11"/>
    <mergeCell ref="K10:K11"/>
    <mergeCell ref="M10:M11"/>
    <mergeCell ref="N10:N11"/>
    <mergeCell ref="H10:H11"/>
    <mergeCell ref="I10:I11"/>
    <mergeCell ref="L10:L11"/>
  </mergeCells>
  <dataValidations count="6">
    <dataValidation type="decimal" allowBlank="1" showInputMessage="1" showErrorMessage="1" error="Proverite unos !!" sqref="O7">
      <formula1>0</formula1>
      <formula2>99999</formula2>
    </dataValidation>
    <dataValidation type="decimal" operator="greaterThan" allowBlank="1" showInputMessage="1" showErrorMessage="1" errorTitle="Upozorenje" error="Uneli ste neispravan podatak. Ponovite unos !!!" sqref="R41 H13 R33 J25:L41 D18:F19 J13:J19 C13:C19 C25:H41 K13:L24 G18:G24 D13:G17 M13:P41">
      <formula1>-0.0001</formula1>
    </dataValidation>
    <dataValidation type="whole" operator="equal" allowBlank="1" showInputMessage="1" showErrorMessage="1" errorTitle="Upozorenje" error="Uneli ste neispravan podatak. Vrednost u ovom polju mora biti 0 !!!" sqref="D20:F24 H14:H24">
      <formula1>0</formula1>
    </dataValidation>
    <dataValidation type="decimal" operator="greaterThan" allowBlank="1" showInputMessage="1" showErrorMessage="1" errorTitle="Upozorenje" error="Uneli ste neispravan podatak. Ponovite unos !!!" sqref="J20:J22 C20:C24">
      <formula1>-0.00001</formula1>
    </dataValidation>
    <dataValidation type="decimal" operator="greaterThan" allowBlank="1" showInputMessage="1" showErrorMessage="1" errorTitle="Upozorenje" error="Uneli ste neispravan podatak. Vrednost u ovom polju mora biti 0 !!!" sqref="J23:J24">
      <formula1>-0.00001</formula1>
    </dataValidation>
    <dataValidation type="decimal" operator="greaterThan" allowBlank="1" showInputMessage="1" showErrorMessage="1" sqref="I13:I41">
      <formula1>-0.0000001</formula1>
    </dataValidation>
  </dataValidations>
  <printOptions/>
  <pageMargins left="0.15748031496063" right="0.15748031496063" top="0.354330708661417" bottom="0.011811024" header="0.15748031496063" footer="0.25"/>
  <pageSetup horizontalDpi="600" verticalDpi="600" orientation="landscape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V53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00390625" style="73" customWidth="1"/>
    <col min="2" max="2" width="35.00390625" style="74" customWidth="1"/>
    <col min="3" max="3" width="15.8515625" style="70" customWidth="1"/>
    <col min="4" max="5" width="15.421875" style="70" customWidth="1"/>
    <col min="6" max="6" width="15.7109375" style="70" customWidth="1"/>
    <col min="7" max="7" width="16.7109375" style="70" customWidth="1"/>
    <col min="8" max="8" width="16.140625" style="70" customWidth="1"/>
    <col min="9" max="9" width="18.57421875" style="70" customWidth="1"/>
    <col min="10" max="11" width="16.00390625" style="70" customWidth="1"/>
    <col min="12" max="12" width="15.140625" style="70" customWidth="1"/>
    <col min="13" max="13" width="16.140625" style="70" customWidth="1"/>
    <col min="14" max="14" width="15.28125" style="70" customWidth="1"/>
    <col min="15" max="16" width="16.28125" style="70" customWidth="1"/>
    <col min="17" max="17" width="15.57421875" style="70" customWidth="1"/>
    <col min="18" max="18" width="19.00390625" style="70" customWidth="1"/>
    <col min="19" max="19" width="18.8515625" style="70" customWidth="1"/>
    <col min="20" max="20" width="16.7109375" style="70" customWidth="1"/>
    <col min="21" max="22" width="14.8515625" style="70" customWidth="1"/>
    <col min="23" max="23" width="4.421875" style="70" customWidth="1"/>
    <col min="24" max="16384" width="9.140625" style="70" customWidth="1"/>
  </cols>
  <sheetData>
    <row r="1" spans="1:22" ht="14.25">
      <c r="A1" s="31" t="s">
        <v>425</v>
      </c>
      <c r="B1" s="30"/>
      <c r="O1" s="42"/>
      <c r="T1" s="42" t="s">
        <v>336</v>
      </c>
      <c r="U1" s="80" t="s">
        <v>675</v>
      </c>
      <c r="V1" s="80"/>
    </row>
    <row r="2" spans="1:2" ht="12.75">
      <c r="A2" s="31" t="s">
        <v>335</v>
      </c>
      <c r="B2" s="30"/>
    </row>
    <row r="3" spans="1:18" ht="12.75">
      <c r="A3" s="180" t="s">
        <v>357</v>
      </c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</row>
    <row r="4" spans="1:18" ht="14.25" customHeight="1">
      <c r="A4" s="180"/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</row>
    <row r="5" spans="1:18" ht="18">
      <c r="A5" s="180"/>
      <c r="B5" s="256" t="s">
        <v>802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219"/>
      <c r="P5" s="213"/>
      <c r="Q5" s="213"/>
      <c r="R5" s="213"/>
    </row>
    <row r="6" spans="1:18" ht="19.5" customHeight="1">
      <c r="A6" s="199"/>
      <c r="B6" s="200"/>
      <c r="C6" s="88"/>
      <c r="D6" s="88"/>
      <c r="E6" s="88"/>
      <c r="F6" s="88"/>
      <c r="G6" s="213"/>
      <c r="H6" s="213"/>
      <c r="I6" s="213"/>
      <c r="J6" s="213"/>
      <c r="K6" s="213"/>
      <c r="L6" s="257"/>
      <c r="M6" s="257"/>
      <c r="N6" s="213"/>
      <c r="O6" s="213"/>
      <c r="P6" s="213"/>
      <c r="Q6" s="213"/>
      <c r="R6" s="213"/>
    </row>
    <row r="7" spans="1:18" ht="13.5" customHeight="1">
      <c r="A7" s="201" t="str">
        <f>"ФИЛИЈАЛА:   "&amp;Filijala</f>
        <v>ФИЛИЈАЛА:   19 КРУШЕВАЦ</v>
      </c>
      <c r="B7" s="202"/>
      <c r="C7" s="88"/>
      <c r="D7" s="88"/>
      <c r="E7" s="88"/>
      <c r="F7" s="88"/>
      <c r="G7" s="213"/>
      <c r="H7" s="213"/>
      <c r="I7" s="213"/>
      <c r="J7" s="213"/>
      <c r="K7" s="213"/>
      <c r="L7" s="253"/>
      <c r="M7" s="253"/>
      <c r="N7" s="213"/>
      <c r="O7" s="254"/>
      <c r="P7" s="213"/>
      <c r="Q7" s="213"/>
      <c r="R7" s="213"/>
    </row>
    <row r="8" spans="1:19" ht="15.75" customHeight="1">
      <c r="A8" s="13" t="str">
        <f>"ЗДРАВСТВЕНА УСТАНОВА:  "&amp;ZU</f>
        <v>ЗДРАВСТВЕНА УСТАНОВА:  00219001 ДЗ ТРСТЕНИК</v>
      </c>
      <c r="B8" s="67"/>
      <c r="C8" s="68"/>
      <c r="D8" s="82"/>
      <c r="E8" s="68"/>
      <c r="F8" s="68"/>
      <c r="I8" s="213"/>
      <c r="J8" s="213"/>
      <c r="K8" s="213"/>
      <c r="L8" s="216"/>
      <c r="M8" s="255"/>
      <c r="N8" s="213"/>
      <c r="O8" s="216"/>
      <c r="P8" s="213"/>
      <c r="Q8" s="213"/>
      <c r="S8" s="242"/>
    </row>
    <row r="9" spans="1:22" ht="10.5" customHeight="1" thickBot="1">
      <c r="A9" s="69"/>
      <c r="B9" s="67"/>
      <c r="C9" s="68"/>
      <c r="D9" s="68"/>
      <c r="E9" s="68"/>
      <c r="L9" s="17"/>
      <c r="M9" s="17"/>
      <c r="P9" s="18"/>
      <c r="V9" s="18" t="s">
        <v>337</v>
      </c>
    </row>
    <row r="10" spans="1:22" s="26" customFormat="1" ht="27" customHeight="1">
      <c r="A10" s="445" t="s">
        <v>338</v>
      </c>
      <c r="B10" s="447" t="s">
        <v>339</v>
      </c>
      <c r="C10" s="435" t="s">
        <v>785</v>
      </c>
      <c r="D10" s="430" t="s">
        <v>786</v>
      </c>
      <c r="E10" s="430" t="s">
        <v>787</v>
      </c>
      <c r="F10" s="430" t="s">
        <v>342</v>
      </c>
      <c r="G10" s="430" t="s">
        <v>788</v>
      </c>
      <c r="H10" s="430" t="s">
        <v>789</v>
      </c>
      <c r="I10" s="430" t="s">
        <v>554</v>
      </c>
      <c r="J10" s="430" t="s">
        <v>792</v>
      </c>
      <c r="K10" s="435" t="s">
        <v>799</v>
      </c>
      <c r="L10" s="430" t="s">
        <v>658</v>
      </c>
      <c r="M10" s="443" t="s">
        <v>795</v>
      </c>
      <c r="N10" s="430" t="s">
        <v>791</v>
      </c>
      <c r="O10" s="430" t="s">
        <v>340</v>
      </c>
      <c r="P10" s="431" t="s">
        <v>341</v>
      </c>
      <c r="Q10" s="454" t="s">
        <v>571</v>
      </c>
      <c r="R10" s="452" t="s">
        <v>555</v>
      </c>
      <c r="S10" s="430" t="s">
        <v>803</v>
      </c>
      <c r="T10" s="430" t="s">
        <v>804</v>
      </c>
      <c r="U10" s="435" t="s">
        <v>556</v>
      </c>
      <c r="V10" s="450" t="s">
        <v>557</v>
      </c>
    </row>
    <row r="11" spans="1:22" s="26" customFormat="1" ht="83.25" customHeight="1">
      <c r="A11" s="446"/>
      <c r="B11" s="448"/>
      <c r="C11" s="436"/>
      <c r="D11" s="417"/>
      <c r="E11" s="417"/>
      <c r="F11" s="417"/>
      <c r="G11" s="417"/>
      <c r="H11" s="417"/>
      <c r="I11" s="417"/>
      <c r="J11" s="417"/>
      <c r="K11" s="436"/>
      <c r="L11" s="417"/>
      <c r="M11" s="444"/>
      <c r="N11" s="417"/>
      <c r="O11" s="417"/>
      <c r="P11" s="432"/>
      <c r="Q11" s="455"/>
      <c r="R11" s="453"/>
      <c r="S11" s="417"/>
      <c r="T11" s="417"/>
      <c r="U11" s="436"/>
      <c r="V11" s="451"/>
    </row>
    <row r="12" spans="1:22" s="26" customFormat="1" ht="12.75" customHeight="1">
      <c r="A12" s="19">
        <v>0</v>
      </c>
      <c r="B12" s="20">
        <v>1</v>
      </c>
      <c r="C12" s="21">
        <v>2</v>
      </c>
      <c r="D12" s="21">
        <v>3</v>
      </c>
      <c r="E12" s="21">
        <v>4</v>
      </c>
      <c r="F12" s="21" t="s">
        <v>399</v>
      </c>
      <c r="G12" s="21" t="s">
        <v>400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 t="s">
        <v>699</v>
      </c>
      <c r="N12" s="21">
        <v>13</v>
      </c>
      <c r="O12" s="21" t="s">
        <v>450</v>
      </c>
      <c r="P12" s="32" t="s">
        <v>451</v>
      </c>
      <c r="Q12" s="19">
        <v>16</v>
      </c>
      <c r="R12" s="21">
        <v>17</v>
      </c>
      <c r="S12" s="21">
        <v>18</v>
      </c>
      <c r="T12" s="21">
        <v>19</v>
      </c>
      <c r="U12" s="21" t="s">
        <v>700</v>
      </c>
      <c r="V12" s="32" t="s">
        <v>701</v>
      </c>
    </row>
    <row r="13" spans="1:22" s="26" customFormat="1" ht="28.5" customHeight="1">
      <c r="A13" s="75">
        <v>1</v>
      </c>
      <c r="B13" s="76" t="s">
        <v>397</v>
      </c>
      <c r="C13" s="62">
        <f>SUM(C14:C18)</f>
        <v>0</v>
      </c>
      <c r="D13" s="62">
        <f>D14+D15+D16+D17+D18</f>
        <v>0</v>
      </c>
      <c r="E13" s="62">
        <f>E14+E15+E16+E17+E18</f>
        <v>0</v>
      </c>
      <c r="F13" s="62">
        <f>SUM(D13:E13)</f>
        <v>0</v>
      </c>
      <c r="G13" s="62">
        <f>C13-F13</f>
        <v>0</v>
      </c>
      <c r="H13" s="164"/>
      <c r="I13" s="62">
        <f aca="true" t="shared" si="0" ref="I13:N13">I14+I15+I16+I17+I18</f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f aca="true" t="shared" si="1" ref="O13:V13">SUM(O14:O18)</f>
        <v>0</v>
      </c>
      <c r="P13" s="184">
        <f t="shared" si="1"/>
        <v>0</v>
      </c>
      <c r="Q13" s="233">
        <f t="shared" si="1"/>
        <v>0</v>
      </c>
      <c r="R13" s="62">
        <f t="shared" si="1"/>
        <v>0</v>
      </c>
      <c r="S13" s="62">
        <f t="shared" si="1"/>
        <v>0</v>
      </c>
      <c r="T13" s="226">
        <f t="shared" si="1"/>
        <v>0</v>
      </c>
      <c r="U13" s="62">
        <f t="shared" si="1"/>
        <v>0</v>
      </c>
      <c r="V13" s="63">
        <f t="shared" si="1"/>
        <v>0</v>
      </c>
    </row>
    <row r="14" spans="1:22" s="68" customFormat="1" ht="21.75" customHeight="1">
      <c r="A14" s="57" t="s">
        <v>391</v>
      </c>
      <c r="B14" s="52" t="s">
        <v>388</v>
      </c>
      <c r="C14" s="49"/>
      <c r="D14" s="130"/>
      <c r="E14" s="130"/>
      <c r="F14" s="130">
        <f>SUM(D14:E14)</f>
        <v>0</v>
      </c>
      <c r="G14" s="62">
        <f>C14-F14</f>
        <v>0</v>
      </c>
      <c r="H14" s="130"/>
      <c r="I14" s="49"/>
      <c r="J14" s="49"/>
      <c r="K14" s="49"/>
      <c r="L14" s="130"/>
      <c r="M14" s="62">
        <f>J14+K14-L14</f>
        <v>0</v>
      </c>
      <c r="N14" s="114">
        <f>I14</f>
        <v>0</v>
      </c>
      <c r="O14" s="62">
        <f>IF((N14-M14)&lt;0,0,(N14-M14))</f>
        <v>0</v>
      </c>
      <c r="P14" s="184">
        <f>IF((M14-N14)&lt;0,0,(M14-N14))</f>
        <v>0</v>
      </c>
      <c r="Q14" s="229"/>
      <c r="R14" s="401"/>
      <c r="S14" s="401"/>
      <c r="T14" s="400">
        <f>R14</f>
        <v>0</v>
      </c>
      <c r="U14" s="62">
        <f>IF((T14-S14)&lt;0,0,(T14-S14))</f>
        <v>0</v>
      </c>
      <c r="V14" s="63">
        <f>IF((S14-T14)&lt;0,0,(S14-T14))</f>
        <v>0</v>
      </c>
    </row>
    <row r="15" spans="1:22" s="68" customFormat="1" ht="21.75" customHeight="1">
      <c r="A15" s="57" t="s">
        <v>392</v>
      </c>
      <c r="B15" s="52" t="s">
        <v>389</v>
      </c>
      <c r="C15" s="49"/>
      <c r="D15" s="130"/>
      <c r="E15" s="130"/>
      <c r="F15" s="130">
        <f>SUM(D15:E15)</f>
        <v>0</v>
      </c>
      <c r="G15" s="62">
        <f>C15-F15</f>
        <v>0</v>
      </c>
      <c r="H15" s="130"/>
      <c r="I15" s="49"/>
      <c r="J15" s="49"/>
      <c r="K15" s="49"/>
      <c r="L15" s="130"/>
      <c r="M15" s="62">
        <f aca="true" t="shared" si="2" ref="M15:M24">J15+K15-L15</f>
        <v>0</v>
      </c>
      <c r="N15" s="114">
        <f>I15</f>
        <v>0</v>
      </c>
      <c r="O15" s="62">
        <f aca="true" t="shared" si="3" ref="O15:O32">IF((N15-M15)&lt;0,0,(N15-M15))</f>
        <v>0</v>
      </c>
      <c r="P15" s="184">
        <f aca="true" t="shared" si="4" ref="P15:P40">IF((M15-N15)&lt;0,0,(M15-N15))</f>
        <v>0</v>
      </c>
      <c r="Q15" s="230"/>
      <c r="R15" s="49"/>
      <c r="S15" s="164"/>
      <c r="T15" s="114">
        <f>+R15</f>
        <v>0</v>
      </c>
      <c r="U15" s="62">
        <f>IF((T15-S15)&lt;0,0,(T15-S15))</f>
        <v>0</v>
      </c>
      <c r="V15" s="63">
        <f>IF((S15-T15)&lt;0,0,(S15-T15))</f>
        <v>0</v>
      </c>
    </row>
    <row r="16" spans="1:22" s="68" customFormat="1" ht="21.75" customHeight="1">
      <c r="A16" s="57" t="s">
        <v>393</v>
      </c>
      <c r="B16" s="52" t="s">
        <v>390</v>
      </c>
      <c r="C16" s="114">
        <f>'PR3-PN DSG'!C17</f>
        <v>0</v>
      </c>
      <c r="D16" s="130"/>
      <c r="E16" s="130"/>
      <c r="F16" s="130">
        <f>SUM(D16:E16)</f>
        <v>0</v>
      </c>
      <c r="G16" s="62">
        <f>C16-F16</f>
        <v>0</v>
      </c>
      <c r="H16" s="130"/>
      <c r="I16" s="114">
        <f>IF(C16&lt;&gt;0,'PO2-OR SZZ'!H25,0)</f>
        <v>0</v>
      </c>
      <c r="J16" s="49"/>
      <c r="K16" s="49"/>
      <c r="L16" s="130"/>
      <c r="M16" s="62">
        <f t="shared" si="2"/>
        <v>0</v>
      </c>
      <c r="N16" s="49"/>
      <c r="O16" s="62">
        <f t="shared" si="3"/>
        <v>0</v>
      </c>
      <c r="P16" s="184">
        <f t="shared" si="4"/>
        <v>0</v>
      </c>
      <c r="Q16" s="230"/>
      <c r="R16" s="114">
        <f>+'PR3-PN DSG'!F17</f>
        <v>0</v>
      </c>
      <c r="S16" s="49"/>
      <c r="T16" s="114">
        <f>+R16</f>
        <v>0</v>
      </c>
      <c r="U16" s="62">
        <f>IF((T16-S16)&lt;0,0,(T16-S16))</f>
        <v>0</v>
      </c>
      <c r="V16" s="63">
        <f>IF((S16-T16)&lt;0,0,(S16-T16))</f>
        <v>0</v>
      </c>
    </row>
    <row r="17" spans="1:22" s="68" customFormat="1" ht="21.75" customHeight="1">
      <c r="A17" s="57" t="s">
        <v>394</v>
      </c>
      <c r="B17" s="52" t="s">
        <v>395</v>
      </c>
      <c r="C17" s="49"/>
      <c r="D17" s="163"/>
      <c r="E17" s="163"/>
      <c r="F17" s="130">
        <f>SUM(D17:E17)</f>
        <v>0</v>
      </c>
      <c r="G17" s="62">
        <f>C17-F17</f>
        <v>0</v>
      </c>
      <c r="H17" s="130"/>
      <c r="I17" s="114">
        <f>IF(C17&lt;&gt;0,'PO2-OR SZZ'!F14,0)</f>
        <v>0</v>
      </c>
      <c r="J17" s="49"/>
      <c r="K17" s="49"/>
      <c r="L17" s="130"/>
      <c r="M17" s="62">
        <f t="shared" si="2"/>
        <v>0</v>
      </c>
      <c r="N17" s="49"/>
      <c r="O17" s="62">
        <f t="shared" si="3"/>
        <v>0</v>
      </c>
      <c r="P17" s="184">
        <f t="shared" si="4"/>
        <v>0</v>
      </c>
      <c r="Q17" s="229"/>
      <c r="R17" s="130"/>
      <c r="S17" s="124"/>
      <c r="T17" s="130"/>
      <c r="U17" s="124"/>
      <c r="V17" s="227"/>
    </row>
    <row r="18" spans="1:22" s="68" customFormat="1" ht="25.5" customHeight="1">
      <c r="A18" s="57" t="s">
        <v>396</v>
      </c>
      <c r="B18" s="52" t="s">
        <v>612</v>
      </c>
      <c r="C18" s="62">
        <f aca="true" t="shared" si="5" ref="C18:N18">C19+C20+C21+C22+C23+C24</f>
        <v>0</v>
      </c>
      <c r="D18" s="62">
        <f t="shared" si="5"/>
        <v>0</v>
      </c>
      <c r="E18" s="62">
        <f t="shared" si="5"/>
        <v>0</v>
      </c>
      <c r="F18" s="62">
        <f t="shared" si="5"/>
        <v>0</v>
      </c>
      <c r="G18" s="62">
        <f t="shared" si="5"/>
        <v>0</v>
      </c>
      <c r="H18" s="130">
        <f t="shared" si="5"/>
        <v>0</v>
      </c>
      <c r="I18" s="62">
        <f t="shared" si="5"/>
        <v>0</v>
      </c>
      <c r="J18" s="62">
        <f t="shared" si="5"/>
        <v>0</v>
      </c>
      <c r="K18" s="62">
        <f t="shared" si="5"/>
        <v>0</v>
      </c>
      <c r="L18" s="124">
        <f t="shared" si="5"/>
        <v>0</v>
      </c>
      <c r="M18" s="62">
        <f t="shared" si="5"/>
        <v>0</v>
      </c>
      <c r="N18" s="62">
        <f t="shared" si="5"/>
        <v>0</v>
      </c>
      <c r="O18" s="62">
        <f t="shared" si="3"/>
        <v>0</v>
      </c>
      <c r="P18" s="184">
        <f t="shared" si="4"/>
        <v>0</v>
      </c>
      <c r="Q18" s="228">
        <f>Q19+Q20+Q21+Q22+Q23</f>
        <v>0</v>
      </c>
      <c r="R18" s="226">
        <f>R19+R20+R21+R22+R23</f>
        <v>0</v>
      </c>
      <c r="S18" s="226">
        <f>S19+S20+S21+S22+S23</f>
        <v>0</v>
      </c>
      <c r="T18" s="226">
        <f>T19+T20+T21+T22+T23</f>
        <v>0</v>
      </c>
      <c r="U18" s="62">
        <f>IF((T18-S18)&lt;0,0,(T18-S18))</f>
        <v>0</v>
      </c>
      <c r="V18" s="63">
        <f>IF((S18-T18)&lt;0,0,(S18-T18))</f>
        <v>0</v>
      </c>
    </row>
    <row r="19" spans="1:22" s="68" customFormat="1" ht="21.75" customHeight="1">
      <c r="A19" s="57" t="s">
        <v>474</v>
      </c>
      <c r="B19" s="52" t="s">
        <v>502</v>
      </c>
      <c r="C19" s="49"/>
      <c r="D19" s="49"/>
      <c r="E19" s="49"/>
      <c r="F19" s="114">
        <f>D19+E19</f>
        <v>0</v>
      </c>
      <c r="G19" s="62">
        <f aca="true" t="shared" si="6" ref="G19:G32">C19-F19</f>
        <v>0</v>
      </c>
      <c r="H19" s="130"/>
      <c r="I19" s="114">
        <f>IF(C19&lt;&gt;0,'PO2-OR SZZ'!H26,0)</f>
        <v>0</v>
      </c>
      <c r="J19" s="49"/>
      <c r="K19" s="49"/>
      <c r="L19" s="130"/>
      <c r="M19" s="62">
        <f t="shared" si="2"/>
        <v>0</v>
      </c>
      <c r="N19" s="49"/>
      <c r="O19" s="62">
        <f t="shared" si="3"/>
        <v>0</v>
      </c>
      <c r="P19" s="184">
        <f t="shared" si="4"/>
        <v>0</v>
      </c>
      <c r="Q19" s="230"/>
      <c r="R19" s="114">
        <f>+'PR3-PN DSG'!F18</f>
        <v>0</v>
      </c>
      <c r="S19" s="49"/>
      <c r="T19" s="114">
        <f>+R19</f>
        <v>0</v>
      </c>
      <c r="U19" s="62">
        <f>IF((T19-S19)&lt;0,0,(T19-S19))</f>
        <v>0</v>
      </c>
      <c r="V19" s="63">
        <f>IF((S19-T19)&lt;0,0,(S19-T19))</f>
        <v>0</v>
      </c>
    </row>
    <row r="20" spans="1:22" s="68" customFormat="1" ht="21.75" customHeight="1">
      <c r="A20" s="57" t="s">
        <v>475</v>
      </c>
      <c r="B20" s="52" t="s">
        <v>471</v>
      </c>
      <c r="C20" s="163"/>
      <c r="D20" s="130"/>
      <c r="E20" s="130"/>
      <c r="F20" s="130">
        <f>D20+E20</f>
        <v>0</v>
      </c>
      <c r="G20" s="124">
        <f t="shared" si="6"/>
        <v>0</v>
      </c>
      <c r="H20" s="130"/>
      <c r="I20" s="49"/>
      <c r="J20" s="49"/>
      <c r="K20" s="49"/>
      <c r="L20" s="130"/>
      <c r="M20" s="62">
        <f t="shared" si="2"/>
        <v>0</v>
      </c>
      <c r="N20" s="114">
        <f>I20</f>
        <v>0</v>
      </c>
      <c r="O20" s="62">
        <f t="shared" si="3"/>
        <v>0</v>
      </c>
      <c r="P20" s="184">
        <f t="shared" si="4"/>
        <v>0</v>
      </c>
      <c r="Q20" s="229"/>
      <c r="R20" s="130"/>
      <c r="S20" s="124"/>
      <c r="T20" s="130"/>
      <c r="U20" s="124"/>
      <c r="V20" s="227"/>
    </row>
    <row r="21" spans="1:22" s="68" customFormat="1" ht="21.75" customHeight="1">
      <c r="A21" s="57" t="s">
        <v>476</v>
      </c>
      <c r="B21" s="52" t="s">
        <v>472</v>
      </c>
      <c r="C21" s="163"/>
      <c r="D21" s="130"/>
      <c r="E21" s="130"/>
      <c r="F21" s="130">
        <f>D21+E21</f>
        <v>0</v>
      </c>
      <c r="G21" s="124">
        <f t="shared" si="6"/>
        <v>0</v>
      </c>
      <c r="H21" s="130"/>
      <c r="I21" s="49"/>
      <c r="J21" s="49"/>
      <c r="K21" s="49"/>
      <c r="L21" s="130"/>
      <c r="M21" s="62">
        <f t="shared" si="2"/>
        <v>0</v>
      </c>
      <c r="N21" s="114">
        <f>I21</f>
        <v>0</v>
      </c>
      <c r="O21" s="62">
        <f t="shared" si="3"/>
        <v>0</v>
      </c>
      <c r="P21" s="184">
        <f t="shared" si="4"/>
        <v>0</v>
      </c>
      <c r="Q21" s="229"/>
      <c r="R21" s="130"/>
      <c r="S21" s="124"/>
      <c r="T21" s="130"/>
      <c r="U21" s="124"/>
      <c r="V21" s="227"/>
    </row>
    <row r="22" spans="1:22" s="68" customFormat="1" ht="21.75" customHeight="1">
      <c r="A22" s="57" t="s">
        <v>477</v>
      </c>
      <c r="B22" s="52" t="s">
        <v>473</v>
      </c>
      <c r="C22" s="163"/>
      <c r="D22" s="130"/>
      <c r="E22" s="130"/>
      <c r="F22" s="130">
        <f>D22+E22</f>
        <v>0</v>
      </c>
      <c r="G22" s="124">
        <f t="shared" si="6"/>
        <v>0</v>
      </c>
      <c r="H22" s="130"/>
      <c r="I22" s="49"/>
      <c r="J22" s="49"/>
      <c r="K22" s="49"/>
      <c r="L22" s="130"/>
      <c r="M22" s="62">
        <f t="shared" si="2"/>
        <v>0</v>
      </c>
      <c r="N22" s="114">
        <f>I22</f>
        <v>0</v>
      </c>
      <c r="O22" s="62">
        <f t="shared" si="3"/>
        <v>0</v>
      </c>
      <c r="P22" s="184">
        <f t="shared" si="4"/>
        <v>0</v>
      </c>
      <c r="Q22" s="229"/>
      <c r="R22" s="130"/>
      <c r="S22" s="124"/>
      <c r="T22" s="130"/>
      <c r="U22" s="124"/>
      <c r="V22" s="227"/>
    </row>
    <row r="23" spans="1:22" s="68" customFormat="1" ht="21.75" customHeight="1">
      <c r="A23" s="57" t="s">
        <v>518</v>
      </c>
      <c r="B23" s="52" t="s">
        <v>531</v>
      </c>
      <c r="C23" s="163"/>
      <c r="D23" s="130"/>
      <c r="E23" s="130"/>
      <c r="F23" s="130"/>
      <c r="G23" s="124">
        <f t="shared" si="6"/>
        <v>0</v>
      </c>
      <c r="H23" s="130"/>
      <c r="I23" s="49"/>
      <c r="J23" s="49"/>
      <c r="K23" s="49"/>
      <c r="L23" s="130"/>
      <c r="M23" s="62">
        <f t="shared" si="2"/>
        <v>0</v>
      </c>
      <c r="N23" s="114">
        <f>I23</f>
        <v>0</v>
      </c>
      <c r="O23" s="62">
        <f t="shared" si="3"/>
        <v>0</v>
      </c>
      <c r="P23" s="184">
        <f t="shared" si="4"/>
        <v>0</v>
      </c>
      <c r="Q23" s="229"/>
      <c r="R23" s="130"/>
      <c r="S23" s="124"/>
      <c r="T23" s="130"/>
      <c r="U23" s="124"/>
      <c r="V23" s="227"/>
    </row>
    <row r="24" spans="1:22" s="68" customFormat="1" ht="21.75" customHeight="1">
      <c r="A24" s="57" t="s">
        <v>610</v>
      </c>
      <c r="B24" s="52" t="s">
        <v>609</v>
      </c>
      <c r="C24" s="163"/>
      <c r="D24" s="130"/>
      <c r="E24" s="130"/>
      <c r="F24" s="130"/>
      <c r="G24" s="124"/>
      <c r="H24" s="130"/>
      <c r="I24" s="49"/>
      <c r="J24" s="49"/>
      <c r="K24" s="49"/>
      <c r="L24" s="130"/>
      <c r="M24" s="62">
        <f t="shared" si="2"/>
        <v>0</v>
      </c>
      <c r="N24" s="114">
        <f>I24</f>
        <v>0</v>
      </c>
      <c r="O24" s="62">
        <f t="shared" si="3"/>
        <v>0</v>
      </c>
      <c r="P24" s="184">
        <f t="shared" si="4"/>
        <v>0</v>
      </c>
      <c r="Q24" s="229"/>
      <c r="R24" s="130"/>
      <c r="S24" s="124"/>
      <c r="T24" s="130"/>
      <c r="U24" s="124"/>
      <c r="V24" s="227"/>
    </row>
    <row r="25" spans="1:22" s="26" customFormat="1" ht="23.25" customHeight="1">
      <c r="A25" s="38" t="s">
        <v>358</v>
      </c>
      <c r="B25" s="22" t="s">
        <v>343</v>
      </c>
      <c r="C25" s="114">
        <f>'PR3-PN DSG'!C13</f>
        <v>0</v>
      </c>
      <c r="D25" s="130"/>
      <c r="E25" s="130"/>
      <c r="F25" s="130">
        <f aca="true" t="shared" si="7" ref="F25:F32">SUM(D25:E25)</f>
        <v>0</v>
      </c>
      <c r="G25" s="62">
        <f t="shared" si="6"/>
        <v>0</v>
      </c>
      <c r="H25" s="114">
        <f>+'PR3-PN DSG'!D13</f>
        <v>0</v>
      </c>
      <c r="I25" s="114">
        <f>'PR3-PN DSG'!E13</f>
        <v>0</v>
      </c>
      <c r="J25" s="49"/>
      <c r="K25" s="49"/>
      <c r="L25" s="114">
        <f>IF(C25=0,0,'PO3-LekMS VU DP'!E18)</f>
        <v>0</v>
      </c>
      <c r="M25" s="62">
        <f>J25+K25-L25</f>
        <v>0</v>
      </c>
      <c r="N25" s="114">
        <f>+'PR3-PN DSG'!I13</f>
        <v>0</v>
      </c>
      <c r="O25" s="62">
        <f t="shared" si="3"/>
        <v>0</v>
      </c>
      <c r="P25" s="184">
        <f t="shared" si="4"/>
        <v>0</v>
      </c>
      <c r="Q25" s="230"/>
      <c r="R25" s="114">
        <f>+'PR3-PN DSG'!F13</f>
        <v>0</v>
      </c>
      <c r="S25" s="49"/>
      <c r="T25" s="114">
        <f>+R25</f>
        <v>0</v>
      </c>
      <c r="U25" s="62">
        <f>IF((T25-S25)&lt;0,0,(T25-S25))</f>
        <v>0</v>
      </c>
      <c r="V25" s="63">
        <f>IF((S25-T25)&lt;0,0,(S25-T25))</f>
        <v>0</v>
      </c>
    </row>
    <row r="26" spans="1:22" s="26" customFormat="1" ht="22.5" customHeight="1">
      <c r="A26" s="39" t="s">
        <v>359</v>
      </c>
      <c r="B26" s="24" t="s">
        <v>484</v>
      </c>
      <c r="C26" s="114">
        <f>'PR3-PN DSG'!C14</f>
        <v>0</v>
      </c>
      <c r="D26" s="130"/>
      <c r="E26" s="130"/>
      <c r="F26" s="130">
        <f t="shared" si="7"/>
        <v>0</v>
      </c>
      <c r="G26" s="62">
        <f>C26-F26</f>
        <v>0</v>
      </c>
      <c r="H26" s="114">
        <f>+'PR3-PN DSG'!D14</f>
        <v>0</v>
      </c>
      <c r="I26" s="114">
        <f>'PR3-PN DSG'!E14</f>
        <v>0</v>
      </c>
      <c r="J26" s="49"/>
      <c r="K26" s="49"/>
      <c r="L26" s="114">
        <f>IF(C26=0,0,'PO3-LekMS VU DP'!Q18)</f>
        <v>0</v>
      </c>
      <c r="M26" s="62">
        <f aca="true" t="shared" si="8" ref="M26:M31">J26+K26-L26</f>
        <v>0</v>
      </c>
      <c r="N26" s="49"/>
      <c r="O26" s="62">
        <f t="shared" si="3"/>
        <v>0</v>
      </c>
      <c r="P26" s="184">
        <f t="shared" si="4"/>
        <v>0</v>
      </c>
      <c r="Q26" s="230"/>
      <c r="R26" s="114">
        <f>+'PR3-PN DSG'!F14</f>
        <v>0</v>
      </c>
      <c r="S26" s="49"/>
      <c r="T26" s="114">
        <f>+R26</f>
        <v>0</v>
      </c>
      <c r="U26" s="62">
        <f>IF((T26-S26)&lt;0,0,(T26-S26))</f>
        <v>0</v>
      </c>
      <c r="V26" s="63">
        <f>IF((S26-T26)&lt;0,0,(S26-T26))</f>
        <v>0</v>
      </c>
    </row>
    <row r="27" spans="1:22" s="26" customFormat="1" ht="22.5" customHeight="1">
      <c r="A27" s="38" t="s">
        <v>360</v>
      </c>
      <c r="B27" s="22" t="s">
        <v>462</v>
      </c>
      <c r="C27" s="49"/>
      <c r="D27" s="130"/>
      <c r="E27" s="130"/>
      <c r="F27" s="130">
        <f t="shared" si="7"/>
        <v>0</v>
      </c>
      <c r="G27" s="62">
        <f t="shared" si="6"/>
        <v>0</v>
      </c>
      <c r="H27" s="49"/>
      <c r="I27" s="49"/>
      <c r="J27" s="49"/>
      <c r="K27" s="49"/>
      <c r="L27" s="114">
        <f>IF(C27=0,0,'PO3-LekMS VU DP'!H18)</f>
        <v>0</v>
      </c>
      <c r="M27" s="62">
        <f t="shared" si="8"/>
        <v>0</v>
      </c>
      <c r="N27" s="114">
        <f>IF(I27=0,0,IF(H27=0,0,MIN(H27,I27)))</f>
        <v>0</v>
      </c>
      <c r="O27" s="62">
        <f t="shared" si="3"/>
        <v>0</v>
      </c>
      <c r="P27" s="184">
        <f t="shared" si="4"/>
        <v>0</v>
      </c>
      <c r="Q27" s="229"/>
      <c r="R27" s="130"/>
      <c r="S27" s="124"/>
      <c r="T27" s="130"/>
      <c r="U27" s="124"/>
      <c r="V27" s="227"/>
    </row>
    <row r="28" spans="1:22" s="26" customFormat="1" ht="24.75" customHeight="1">
      <c r="A28" s="39" t="s">
        <v>361</v>
      </c>
      <c r="B28" s="22" t="s">
        <v>463</v>
      </c>
      <c r="C28" s="49"/>
      <c r="D28" s="130"/>
      <c r="E28" s="130"/>
      <c r="F28" s="130">
        <f t="shared" si="7"/>
        <v>0</v>
      </c>
      <c r="G28" s="62">
        <f t="shared" si="6"/>
        <v>0</v>
      </c>
      <c r="H28" s="49"/>
      <c r="I28" s="49"/>
      <c r="J28" s="49"/>
      <c r="K28" s="49"/>
      <c r="L28" s="114">
        <f>IF(C28=0,0,'PO3-LekMS VU DP'!K18)</f>
        <v>0</v>
      </c>
      <c r="M28" s="62">
        <f t="shared" si="8"/>
        <v>0</v>
      </c>
      <c r="N28" s="114">
        <f aca="true" t="shared" si="9" ref="N28:N40">IF(I28=0,0,IF(H28=0,0,MIN(H28,I28)))</f>
        <v>0</v>
      </c>
      <c r="O28" s="62">
        <f t="shared" si="3"/>
        <v>0</v>
      </c>
      <c r="P28" s="184">
        <f t="shared" si="4"/>
        <v>0</v>
      </c>
      <c r="Q28" s="229"/>
      <c r="R28" s="130"/>
      <c r="S28" s="124"/>
      <c r="T28" s="130"/>
      <c r="U28" s="124"/>
      <c r="V28" s="227"/>
    </row>
    <row r="29" spans="1:22" s="26" customFormat="1" ht="16.5" customHeight="1">
      <c r="A29" s="38" t="s">
        <v>362</v>
      </c>
      <c r="B29" s="24" t="s">
        <v>415</v>
      </c>
      <c r="C29" s="49"/>
      <c r="D29" s="130"/>
      <c r="E29" s="130"/>
      <c r="F29" s="130">
        <f t="shared" si="7"/>
        <v>0</v>
      </c>
      <c r="G29" s="62">
        <f t="shared" si="6"/>
        <v>0</v>
      </c>
      <c r="H29" s="49"/>
      <c r="I29" s="49"/>
      <c r="J29" s="49"/>
      <c r="K29" s="49"/>
      <c r="L29" s="114">
        <f>IF(C29=0,0,'PO3-LekMS VU DP'!N18)</f>
        <v>0</v>
      </c>
      <c r="M29" s="62">
        <f t="shared" si="8"/>
        <v>0</v>
      </c>
      <c r="N29" s="114">
        <f t="shared" si="9"/>
        <v>0</v>
      </c>
      <c r="O29" s="62">
        <f t="shared" si="3"/>
        <v>0</v>
      </c>
      <c r="P29" s="184">
        <f t="shared" si="4"/>
        <v>0</v>
      </c>
      <c r="Q29" s="229"/>
      <c r="R29" s="130"/>
      <c r="S29" s="124"/>
      <c r="T29" s="130"/>
      <c r="U29" s="124"/>
      <c r="V29" s="227"/>
    </row>
    <row r="30" spans="1:22" s="26" customFormat="1" ht="23.25" customHeight="1">
      <c r="A30" s="39" t="s">
        <v>363</v>
      </c>
      <c r="B30" s="24" t="s">
        <v>464</v>
      </c>
      <c r="C30" s="49"/>
      <c r="D30" s="130"/>
      <c r="E30" s="130"/>
      <c r="F30" s="130">
        <f t="shared" si="7"/>
        <v>0</v>
      </c>
      <c r="G30" s="62">
        <f t="shared" si="6"/>
        <v>0</v>
      </c>
      <c r="H30" s="49"/>
      <c r="I30" s="49"/>
      <c r="J30" s="49"/>
      <c r="K30" s="49"/>
      <c r="L30" s="114">
        <f>IF(C30=0,0,'PO3-LekMS VU DP'!W18)</f>
        <v>0</v>
      </c>
      <c r="M30" s="62">
        <f t="shared" si="8"/>
        <v>0</v>
      </c>
      <c r="N30" s="114">
        <f t="shared" si="9"/>
        <v>0</v>
      </c>
      <c r="O30" s="62">
        <f t="shared" si="3"/>
        <v>0</v>
      </c>
      <c r="P30" s="184">
        <f t="shared" si="4"/>
        <v>0</v>
      </c>
      <c r="Q30" s="229"/>
      <c r="R30" s="130"/>
      <c r="S30" s="124"/>
      <c r="T30" s="130"/>
      <c r="U30" s="124"/>
      <c r="V30" s="227"/>
    </row>
    <row r="31" spans="1:22" s="26" customFormat="1" ht="31.5" customHeight="1">
      <c r="A31" s="38" t="s">
        <v>364</v>
      </c>
      <c r="B31" s="24" t="s">
        <v>465</v>
      </c>
      <c r="C31" s="49"/>
      <c r="D31" s="130"/>
      <c r="E31" s="130"/>
      <c r="F31" s="130">
        <f t="shared" si="7"/>
        <v>0</v>
      </c>
      <c r="G31" s="62">
        <f t="shared" si="6"/>
        <v>0</v>
      </c>
      <c r="H31" s="49"/>
      <c r="I31" s="49"/>
      <c r="J31" s="49"/>
      <c r="K31" s="49"/>
      <c r="L31" s="130"/>
      <c r="M31" s="62">
        <f t="shared" si="8"/>
        <v>0</v>
      </c>
      <c r="N31" s="114">
        <f t="shared" si="9"/>
        <v>0</v>
      </c>
      <c r="O31" s="62">
        <f t="shared" si="3"/>
        <v>0</v>
      </c>
      <c r="P31" s="184">
        <f t="shared" si="4"/>
        <v>0</v>
      </c>
      <c r="Q31" s="229"/>
      <c r="R31" s="130"/>
      <c r="S31" s="124"/>
      <c r="T31" s="130"/>
      <c r="U31" s="124"/>
      <c r="V31" s="227"/>
    </row>
    <row r="32" spans="1:22" s="26" customFormat="1" ht="20.25" customHeight="1">
      <c r="A32" s="39" t="s">
        <v>384</v>
      </c>
      <c r="B32" s="24" t="s">
        <v>402</v>
      </c>
      <c r="C32" s="49"/>
      <c r="D32" s="130"/>
      <c r="E32" s="130"/>
      <c r="F32" s="130">
        <f t="shared" si="7"/>
        <v>0</v>
      </c>
      <c r="G32" s="62">
        <f t="shared" si="6"/>
        <v>0</v>
      </c>
      <c r="H32" s="49"/>
      <c r="I32" s="49"/>
      <c r="J32" s="49"/>
      <c r="K32" s="49"/>
      <c r="L32" s="130"/>
      <c r="M32" s="62">
        <f>J32+K32-L32</f>
        <v>0</v>
      </c>
      <c r="N32" s="114">
        <f t="shared" si="9"/>
        <v>0</v>
      </c>
      <c r="O32" s="62">
        <f t="shared" si="3"/>
        <v>0</v>
      </c>
      <c r="P32" s="184">
        <f t="shared" si="4"/>
        <v>0</v>
      </c>
      <c r="Q32" s="229"/>
      <c r="R32" s="130"/>
      <c r="S32" s="124"/>
      <c r="T32" s="130"/>
      <c r="U32" s="124"/>
      <c r="V32" s="227"/>
    </row>
    <row r="33" spans="1:22" s="26" customFormat="1" ht="20.25" customHeight="1">
      <c r="A33" s="78" t="s">
        <v>119</v>
      </c>
      <c r="B33" s="79" t="s">
        <v>553</v>
      </c>
      <c r="C33" s="62">
        <f>SUM(C34:C40)</f>
        <v>0</v>
      </c>
      <c r="D33" s="124">
        <f aca="true" t="shared" si="10" ref="D33:P33">SUM(D34:D40)</f>
        <v>0</v>
      </c>
      <c r="E33" s="124">
        <f>SUM(E34:E40)</f>
        <v>0</v>
      </c>
      <c r="F33" s="124">
        <f>SUM(F34:F40)</f>
        <v>0</v>
      </c>
      <c r="G33" s="62">
        <f t="shared" si="10"/>
        <v>0</v>
      </c>
      <c r="H33" s="62">
        <f t="shared" si="10"/>
        <v>0</v>
      </c>
      <c r="I33" s="62">
        <f t="shared" si="10"/>
        <v>0</v>
      </c>
      <c r="J33" s="62">
        <f t="shared" si="10"/>
        <v>0</v>
      </c>
      <c r="K33" s="62">
        <f t="shared" si="10"/>
        <v>0</v>
      </c>
      <c r="L33" s="124">
        <f t="shared" si="10"/>
        <v>0</v>
      </c>
      <c r="M33" s="62">
        <f>J33+K33-L33</f>
        <v>0</v>
      </c>
      <c r="N33" s="62">
        <f t="shared" si="10"/>
        <v>0</v>
      </c>
      <c r="O33" s="62">
        <f t="shared" si="10"/>
        <v>0</v>
      </c>
      <c r="P33" s="184">
        <f t="shared" si="10"/>
        <v>0</v>
      </c>
      <c r="Q33" s="231">
        <f>SUM(Q34:Q40)</f>
        <v>0</v>
      </c>
      <c r="R33" s="124"/>
      <c r="S33" s="124"/>
      <c r="T33" s="124"/>
      <c r="U33" s="124"/>
      <c r="V33" s="227"/>
    </row>
    <row r="34" spans="1:22" s="26" customFormat="1" ht="18.75" customHeight="1">
      <c r="A34" s="53" t="s">
        <v>545</v>
      </c>
      <c r="B34" s="59" t="s">
        <v>348</v>
      </c>
      <c r="C34" s="49"/>
      <c r="D34" s="130"/>
      <c r="E34" s="130"/>
      <c r="F34" s="130">
        <f>SUM(D34:E34)</f>
        <v>0</v>
      </c>
      <c r="G34" s="62">
        <f aca="true" t="shared" si="11" ref="G34:G40">C34-F34</f>
        <v>0</v>
      </c>
      <c r="H34" s="49"/>
      <c r="I34" s="49"/>
      <c r="J34" s="49"/>
      <c r="K34" s="49"/>
      <c r="L34" s="130"/>
      <c r="M34" s="62">
        <f aca="true" t="shared" si="12" ref="M34:M40">J34+K34-L34</f>
        <v>0</v>
      </c>
      <c r="N34" s="114">
        <f t="shared" si="9"/>
        <v>0</v>
      </c>
      <c r="O34" s="62">
        <f>IF((N34-M34)&lt;0,0,(N34-M34))</f>
        <v>0</v>
      </c>
      <c r="P34" s="184">
        <f t="shared" si="4"/>
        <v>0</v>
      </c>
      <c r="Q34" s="229"/>
      <c r="R34" s="130"/>
      <c r="S34" s="124"/>
      <c r="T34" s="130"/>
      <c r="U34" s="124"/>
      <c r="V34" s="227"/>
    </row>
    <row r="35" spans="1:22" s="26" customFormat="1" ht="27" customHeight="1">
      <c r="A35" s="53" t="s">
        <v>546</v>
      </c>
      <c r="B35" s="59" t="s">
        <v>349</v>
      </c>
      <c r="C35" s="49"/>
      <c r="D35" s="130"/>
      <c r="E35" s="130"/>
      <c r="F35" s="130">
        <f aca="true" t="shared" si="13" ref="F35:F40">SUM(D35:E35)</f>
        <v>0</v>
      </c>
      <c r="G35" s="62">
        <f t="shared" si="11"/>
        <v>0</v>
      </c>
      <c r="H35" s="49"/>
      <c r="I35" s="49"/>
      <c r="J35" s="49"/>
      <c r="K35" s="49"/>
      <c r="L35" s="130"/>
      <c r="M35" s="62">
        <f t="shared" si="12"/>
        <v>0</v>
      </c>
      <c r="N35" s="114">
        <f t="shared" si="9"/>
        <v>0</v>
      </c>
      <c r="O35" s="62">
        <f aca="true" t="shared" si="14" ref="O35:O40">IF((N35-M35)&lt;0,0,(N35-M35))</f>
        <v>0</v>
      </c>
      <c r="P35" s="184">
        <f t="shared" si="4"/>
        <v>0</v>
      </c>
      <c r="Q35" s="229"/>
      <c r="R35" s="130"/>
      <c r="S35" s="124"/>
      <c r="T35" s="130"/>
      <c r="U35" s="124"/>
      <c r="V35" s="227"/>
    </row>
    <row r="36" spans="1:22" s="26" customFormat="1" ht="42" customHeight="1">
      <c r="A36" s="53" t="s">
        <v>547</v>
      </c>
      <c r="B36" s="59" t="s">
        <v>350</v>
      </c>
      <c r="C36" s="49"/>
      <c r="D36" s="130"/>
      <c r="E36" s="130"/>
      <c r="F36" s="130">
        <f t="shared" si="13"/>
        <v>0</v>
      </c>
      <c r="G36" s="62">
        <f t="shared" si="11"/>
        <v>0</v>
      </c>
      <c r="H36" s="49"/>
      <c r="I36" s="49"/>
      <c r="J36" s="49"/>
      <c r="K36" s="49"/>
      <c r="L36" s="130"/>
      <c r="M36" s="62">
        <f t="shared" si="12"/>
        <v>0</v>
      </c>
      <c r="N36" s="114">
        <f t="shared" si="9"/>
        <v>0</v>
      </c>
      <c r="O36" s="62">
        <f t="shared" si="14"/>
        <v>0</v>
      </c>
      <c r="P36" s="184">
        <f t="shared" si="4"/>
        <v>0</v>
      </c>
      <c r="Q36" s="229"/>
      <c r="R36" s="130"/>
      <c r="S36" s="124"/>
      <c r="T36" s="130"/>
      <c r="U36" s="124"/>
      <c r="V36" s="227"/>
    </row>
    <row r="37" spans="1:22" s="26" customFormat="1" ht="16.5" customHeight="1">
      <c r="A37" s="53" t="s">
        <v>548</v>
      </c>
      <c r="B37" s="59" t="s">
        <v>466</v>
      </c>
      <c r="C37" s="49"/>
      <c r="D37" s="130"/>
      <c r="E37" s="130"/>
      <c r="F37" s="130">
        <f t="shared" si="13"/>
        <v>0</v>
      </c>
      <c r="G37" s="62">
        <f t="shared" si="11"/>
        <v>0</v>
      </c>
      <c r="H37" s="49"/>
      <c r="I37" s="49"/>
      <c r="J37" s="49"/>
      <c r="K37" s="49"/>
      <c r="L37" s="130"/>
      <c r="M37" s="62">
        <f t="shared" si="12"/>
        <v>0</v>
      </c>
      <c r="N37" s="114">
        <f t="shared" si="9"/>
        <v>0</v>
      </c>
      <c r="O37" s="62">
        <f t="shared" si="14"/>
        <v>0</v>
      </c>
      <c r="P37" s="184">
        <f t="shared" si="4"/>
        <v>0</v>
      </c>
      <c r="Q37" s="229"/>
      <c r="R37" s="130"/>
      <c r="S37" s="124"/>
      <c r="T37" s="130"/>
      <c r="U37" s="124"/>
      <c r="V37" s="227"/>
    </row>
    <row r="38" spans="1:22" s="26" customFormat="1" ht="16.5" customHeight="1">
      <c r="A38" s="53" t="s">
        <v>549</v>
      </c>
      <c r="B38" s="59" t="s">
        <v>351</v>
      </c>
      <c r="C38" s="49"/>
      <c r="D38" s="130"/>
      <c r="E38" s="130"/>
      <c r="F38" s="130">
        <f t="shared" si="13"/>
        <v>0</v>
      </c>
      <c r="G38" s="62">
        <f t="shared" si="11"/>
        <v>0</v>
      </c>
      <c r="H38" s="49"/>
      <c r="I38" s="49"/>
      <c r="J38" s="49"/>
      <c r="K38" s="49"/>
      <c r="L38" s="130"/>
      <c r="M38" s="62">
        <f t="shared" si="12"/>
        <v>0</v>
      </c>
      <c r="N38" s="114">
        <f t="shared" si="9"/>
        <v>0</v>
      </c>
      <c r="O38" s="62">
        <f t="shared" si="14"/>
        <v>0</v>
      </c>
      <c r="P38" s="184">
        <f t="shared" si="4"/>
        <v>0</v>
      </c>
      <c r="Q38" s="229"/>
      <c r="R38" s="130"/>
      <c r="S38" s="124"/>
      <c r="T38" s="130"/>
      <c r="U38" s="124"/>
      <c r="V38" s="227"/>
    </row>
    <row r="39" spans="1:22" s="26" customFormat="1" ht="16.5" customHeight="1">
      <c r="A39" s="53" t="s">
        <v>550</v>
      </c>
      <c r="B39" s="59" t="s">
        <v>352</v>
      </c>
      <c r="C39" s="49"/>
      <c r="D39" s="130"/>
      <c r="E39" s="130"/>
      <c r="F39" s="130">
        <f t="shared" si="13"/>
        <v>0</v>
      </c>
      <c r="G39" s="62">
        <f t="shared" si="11"/>
        <v>0</v>
      </c>
      <c r="H39" s="49"/>
      <c r="I39" s="49"/>
      <c r="J39" s="49"/>
      <c r="K39" s="49"/>
      <c r="L39" s="130"/>
      <c r="M39" s="62">
        <f t="shared" si="12"/>
        <v>0</v>
      </c>
      <c r="N39" s="114">
        <f t="shared" si="9"/>
        <v>0</v>
      </c>
      <c r="O39" s="62">
        <f t="shared" si="14"/>
        <v>0</v>
      </c>
      <c r="P39" s="184">
        <f t="shared" si="4"/>
        <v>0</v>
      </c>
      <c r="Q39" s="229"/>
      <c r="R39" s="130"/>
      <c r="S39" s="124"/>
      <c r="T39" s="130"/>
      <c r="U39" s="124"/>
      <c r="V39" s="227"/>
    </row>
    <row r="40" spans="1:22" s="26" customFormat="1" ht="35.25" customHeight="1">
      <c r="A40" s="53" t="s">
        <v>551</v>
      </c>
      <c r="B40" s="59" t="s">
        <v>485</v>
      </c>
      <c r="C40" s="49"/>
      <c r="D40" s="130"/>
      <c r="E40" s="130"/>
      <c r="F40" s="130">
        <f t="shared" si="13"/>
        <v>0</v>
      </c>
      <c r="G40" s="62">
        <f t="shared" si="11"/>
        <v>0</v>
      </c>
      <c r="H40" s="49"/>
      <c r="I40" s="49"/>
      <c r="J40" s="49"/>
      <c r="K40" s="49"/>
      <c r="L40" s="130"/>
      <c r="M40" s="62">
        <f t="shared" si="12"/>
        <v>0</v>
      </c>
      <c r="N40" s="114">
        <f t="shared" si="9"/>
        <v>0</v>
      </c>
      <c r="O40" s="62">
        <f t="shared" si="14"/>
        <v>0</v>
      </c>
      <c r="P40" s="184">
        <f t="shared" si="4"/>
        <v>0</v>
      </c>
      <c r="Q40" s="229"/>
      <c r="R40" s="130"/>
      <c r="S40" s="124"/>
      <c r="T40" s="130"/>
      <c r="U40" s="124"/>
      <c r="V40" s="227"/>
    </row>
    <row r="41" spans="1:22" s="26" customFormat="1" ht="23.25" customHeight="1" thickBot="1">
      <c r="A41" s="40" t="s">
        <v>344</v>
      </c>
      <c r="B41" s="60" t="s">
        <v>552</v>
      </c>
      <c r="C41" s="111">
        <f>C13+C25+C26+C27+C28+C29+C30+C31+C32+C33</f>
        <v>0</v>
      </c>
      <c r="D41" s="111">
        <f aca="true" t="shared" si="15" ref="D41:V41">D13+D25+D26+D27+D28+D29+D30+D31+D32+D33</f>
        <v>0</v>
      </c>
      <c r="E41" s="111">
        <f t="shared" si="15"/>
        <v>0</v>
      </c>
      <c r="F41" s="111">
        <f t="shared" si="15"/>
        <v>0</v>
      </c>
      <c r="G41" s="111">
        <f t="shared" si="15"/>
        <v>0</v>
      </c>
      <c r="H41" s="111">
        <f t="shared" si="15"/>
        <v>0</v>
      </c>
      <c r="I41" s="111">
        <f t="shared" si="15"/>
        <v>0</v>
      </c>
      <c r="J41" s="111">
        <f t="shared" si="15"/>
        <v>0</v>
      </c>
      <c r="K41" s="111">
        <f t="shared" si="15"/>
        <v>0</v>
      </c>
      <c r="L41" s="111">
        <f t="shared" si="15"/>
        <v>0</v>
      </c>
      <c r="M41" s="111">
        <f>M13+M25+M26+M27+M28+M29+M30+M31+M32+M33</f>
        <v>0</v>
      </c>
      <c r="N41" s="111">
        <f t="shared" si="15"/>
        <v>0</v>
      </c>
      <c r="O41" s="111">
        <f t="shared" si="15"/>
        <v>0</v>
      </c>
      <c r="P41" s="185">
        <f t="shared" si="15"/>
        <v>0</v>
      </c>
      <c r="Q41" s="232">
        <f t="shared" si="15"/>
        <v>0</v>
      </c>
      <c r="R41" s="111">
        <f t="shared" si="15"/>
        <v>0</v>
      </c>
      <c r="S41" s="111">
        <f t="shared" si="15"/>
        <v>0</v>
      </c>
      <c r="T41" s="111">
        <f t="shared" si="15"/>
        <v>0</v>
      </c>
      <c r="U41" s="111">
        <f t="shared" si="15"/>
        <v>0</v>
      </c>
      <c r="V41" s="162">
        <f t="shared" si="15"/>
        <v>0</v>
      </c>
    </row>
    <row r="42" spans="1:15" s="26" customFormat="1" ht="10.5">
      <c r="A42" s="84"/>
      <c r="B42" s="85"/>
      <c r="C42" s="86"/>
      <c r="D42" s="86"/>
      <c r="E42" s="86"/>
      <c r="F42" s="86"/>
      <c r="G42" s="86"/>
      <c r="O42" s="28"/>
    </row>
    <row r="43" s="68" customFormat="1" ht="12.75">
      <c r="A43" s="69" t="s">
        <v>665</v>
      </c>
    </row>
    <row r="44" spans="1:16" s="68" customFormat="1" ht="28.5" customHeight="1">
      <c r="A44" s="429" t="s">
        <v>687</v>
      </c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</row>
    <row r="45" spans="1:2" s="26" customFormat="1" ht="15" customHeight="1">
      <c r="A45" s="370" t="s">
        <v>805</v>
      </c>
      <c r="B45" s="47"/>
    </row>
    <row r="46" spans="1:2" s="26" customFormat="1" ht="15" customHeight="1">
      <c r="A46" s="170" t="s">
        <v>689</v>
      </c>
      <c r="B46" s="47"/>
    </row>
    <row r="47" spans="1:16" s="26" customFormat="1" ht="27" customHeight="1">
      <c r="A47" s="442" t="s">
        <v>806</v>
      </c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</row>
    <row r="48" spans="1:16" s="26" customFormat="1" ht="15" customHeight="1">
      <c r="A48" s="449">
        <v>0</v>
      </c>
      <c r="B48" s="449"/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</row>
    <row r="49" spans="1:12" s="26" customFormat="1" ht="12.75">
      <c r="A49" s="27"/>
      <c r="B49" s="25"/>
      <c r="L49" s="17"/>
    </row>
    <row r="50" spans="1:21" s="17" customFormat="1" ht="25.5">
      <c r="A50" s="29"/>
      <c r="B50" s="30" t="s">
        <v>345</v>
      </c>
      <c r="T50" s="16" t="s">
        <v>346</v>
      </c>
      <c r="U50" s="16"/>
    </row>
    <row r="51" spans="1:21" s="17" customFormat="1" ht="15" customHeight="1">
      <c r="A51" s="29"/>
      <c r="B51" s="30"/>
      <c r="T51" s="16"/>
      <c r="U51" s="16"/>
    </row>
    <row r="52" spans="1:21" s="17" customFormat="1" ht="12" customHeight="1">
      <c r="A52" s="29"/>
      <c r="B52" s="29" t="s">
        <v>353</v>
      </c>
      <c r="T52" s="55" t="s">
        <v>347</v>
      </c>
      <c r="U52" s="16"/>
    </row>
    <row r="53" spans="1:12" s="17" customFormat="1" ht="12.75">
      <c r="A53" s="29"/>
      <c r="B53" s="30"/>
      <c r="L53" s="70"/>
    </row>
  </sheetData>
  <sheetProtection password="CCCC" sheet="1"/>
  <mergeCells count="25">
    <mergeCell ref="V10:V11"/>
    <mergeCell ref="S10:S11"/>
    <mergeCell ref="T10:T11"/>
    <mergeCell ref="R10:R11"/>
    <mergeCell ref="Q10:Q11"/>
    <mergeCell ref="U10:U11"/>
    <mergeCell ref="H10:H11"/>
    <mergeCell ref="I10:I11"/>
    <mergeCell ref="O10:O11"/>
    <mergeCell ref="K10:K11"/>
    <mergeCell ref="A44:P44"/>
    <mergeCell ref="F10:F11"/>
    <mergeCell ref="J10:J11"/>
    <mergeCell ref="M10:M11"/>
    <mergeCell ref="G10:G11"/>
    <mergeCell ref="A48:P48"/>
    <mergeCell ref="A10:A11"/>
    <mergeCell ref="B10:B11"/>
    <mergeCell ref="C10:C11"/>
    <mergeCell ref="D10:D11"/>
    <mergeCell ref="E10:E11"/>
    <mergeCell ref="A47:P47"/>
    <mergeCell ref="P10:P11"/>
    <mergeCell ref="N10:N11"/>
    <mergeCell ref="L10:L11"/>
  </mergeCells>
  <dataValidations count="6">
    <dataValidation type="decimal" operator="greaterThan" allowBlank="1" showInputMessage="1" showErrorMessage="1" errorTitle="Upozorenje" error="Uneli ste neispravan podatak. Vrednost u ovom polju mora biti 0 !!!" sqref="J23:J24">
      <formula1>-0.00001</formula1>
    </dataValidation>
    <dataValidation type="decimal" operator="greaterThan" allowBlank="1" showInputMessage="1" showErrorMessage="1" errorTitle="Upozorenje" error="Uneli ste neispravan podatak. Ponovite unos !!!" sqref="Q20:Q24 J20:J22 C20:C24">
      <formula1>-0.00001</formula1>
    </dataValidation>
    <dataValidation type="whole" operator="equal" allowBlank="1" showInputMessage="1" showErrorMessage="1" errorTitle="Upozorenje" error="Uneli ste neispravan podatak. Vrednost u ovom polju mora biti 0 !!!" sqref="R27:R40 H14:H24 D20:F24">
      <formula1>0</formula1>
    </dataValidation>
    <dataValidation type="decimal" operator="greaterThan" allowBlank="1" showInputMessage="1" showErrorMessage="1" errorTitle="Upozorenje" error="Uneli ste neispravan podatak. Ponovite unos !!!" sqref="Q13:Q19 R13:T24 H13 G18:G24 D18:F19 J13:J19 C13:C19 S27:T40 M13:M41 C25:H41 N27:Q40 J25:L41 K13:L24 N13:P26 N41:V41 D13:G17 U13:V40">
      <formula1>-0.0001</formula1>
    </dataValidation>
    <dataValidation type="decimal" allowBlank="1" showInputMessage="1" showErrorMessage="1" error="Proverite unos !!" sqref="O7">
      <formula1>0</formula1>
      <formula2>99999</formula2>
    </dataValidation>
    <dataValidation type="decimal" operator="greaterThan" allowBlank="1" showInputMessage="1" showErrorMessage="1" sqref="Q25:T26 I13:I41">
      <formula1>-0.0000001</formula1>
    </dataValidation>
  </dataValidations>
  <printOptions/>
  <pageMargins left="0.15748031496063" right="0.15748031496063" top="0.354330708661417" bottom="0.511811023622047" header="0.15748031496063" footer="0.15748031496063"/>
  <pageSetup horizontalDpi="600" verticalDpi="600" orientation="landscape" paperSize="8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M35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140625" style="71" customWidth="1"/>
    <col min="2" max="2" width="44.7109375" style="65" customWidth="1"/>
    <col min="3" max="3" width="21.00390625" style="68" customWidth="1"/>
    <col min="4" max="4" width="20.140625" style="68" customWidth="1"/>
    <col min="5" max="5" width="20.7109375" style="68" customWidth="1"/>
    <col min="6" max="6" width="20.28125" style="68" customWidth="1"/>
    <col min="7" max="7" width="19.8515625" style="68" customWidth="1"/>
    <col min="8" max="8" width="21.28125" style="68" customWidth="1"/>
    <col min="9" max="9" width="18.28125" style="68" customWidth="1"/>
    <col min="10" max="16384" width="9.140625" style="68" customWidth="1"/>
  </cols>
  <sheetData>
    <row r="1" spans="1:9" ht="13.5" customHeight="1">
      <c r="A1" s="48" t="s">
        <v>425</v>
      </c>
      <c r="H1" s="42" t="s">
        <v>336</v>
      </c>
      <c r="I1" s="80" t="s">
        <v>681</v>
      </c>
    </row>
    <row r="2" ht="13.5" customHeight="1">
      <c r="A2" s="48" t="s">
        <v>335</v>
      </c>
    </row>
    <row r="3" spans="1:13" ht="13.5" customHeight="1">
      <c r="A3" s="48" t="s">
        <v>357</v>
      </c>
      <c r="B3" s="200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2.75" customHeight="1">
      <c r="A4" s="69"/>
      <c r="B4" s="20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8" customHeight="1">
      <c r="A5" s="69"/>
      <c r="B5" s="258" t="s">
        <v>530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9.5" customHeight="1">
      <c r="A6" s="69"/>
      <c r="B6" s="200"/>
      <c r="C6" s="88"/>
      <c r="D6" s="88"/>
      <c r="E6" s="88"/>
      <c r="F6" s="88"/>
      <c r="G6" s="258" t="s">
        <v>796</v>
      </c>
      <c r="H6" s="88"/>
      <c r="I6" s="88"/>
      <c r="J6" s="88"/>
      <c r="K6" s="88"/>
      <c r="L6" s="88"/>
      <c r="M6" s="88"/>
    </row>
    <row r="7" spans="1:9" ht="34.5" customHeight="1">
      <c r="A7" s="13" t="str">
        <f>"ФИЛИЈАЛА:   "&amp;Filijala</f>
        <v>ФИЛИЈАЛА:   19 КРУШЕВАЦ</v>
      </c>
      <c r="B7" s="67"/>
      <c r="D7" s="82"/>
      <c r="H7" s="42"/>
      <c r="I7" s="80"/>
    </row>
    <row r="8" spans="1:2" ht="14.25" customHeight="1">
      <c r="A8" s="13" t="str">
        <f>"ЗДРАВСТВЕНА УСТАНОВА:  "&amp;ZU</f>
        <v>ЗДРАВСТВЕНА УСТАНОВА:  00219001 ДЗ ТРСТЕНИК</v>
      </c>
      <c r="B8" s="67"/>
    </row>
    <row r="9" spans="1:9" ht="18" customHeight="1">
      <c r="A9" s="69"/>
      <c r="B9" s="67"/>
      <c r="I9" s="148" t="s">
        <v>337</v>
      </c>
    </row>
    <row r="10" spans="1:9" s="44" customFormat="1" ht="25.5" customHeight="1">
      <c r="A10" s="416" t="s">
        <v>338</v>
      </c>
      <c r="B10" s="417" t="s">
        <v>339</v>
      </c>
      <c r="C10" s="439" t="s">
        <v>491</v>
      </c>
      <c r="D10" s="439"/>
      <c r="E10" s="439"/>
      <c r="F10" s="439" t="s">
        <v>495</v>
      </c>
      <c r="G10" s="439" t="s">
        <v>496</v>
      </c>
      <c r="H10" s="439" t="s">
        <v>497</v>
      </c>
      <c r="I10" s="439" t="s">
        <v>501</v>
      </c>
    </row>
    <row r="11" spans="1:9" s="44" customFormat="1" ht="51" customHeight="1">
      <c r="A11" s="416"/>
      <c r="B11" s="417"/>
      <c r="C11" s="128" t="s">
        <v>492</v>
      </c>
      <c r="D11" s="128" t="s">
        <v>493</v>
      </c>
      <c r="E11" s="128" t="s">
        <v>494</v>
      </c>
      <c r="F11" s="439"/>
      <c r="G11" s="439"/>
      <c r="H11" s="439"/>
      <c r="I11" s="439"/>
    </row>
    <row r="12" spans="1:9" s="44" customFormat="1" ht="11.25">
      <c r="A12" s="21">
        <v>0</v>
      </c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 t="s">
        <v>498</v>
      </c>
    </row>
    <row r="13" spans="1:10" ht="21.75" customHeight="1">
      <c r="A13" s="122">
        <v>1</v>
      </c>
      <c r="B13" s="52" t="s">
        <v>390</v>
      </c>
      <c r="C13" s="72"/>
      <c r="D13" s="72"/>
      <c r="E13" s="72"/>
      <c r="F13" s="129">
        <f>C25</f>
        <v>0</v>
      </c>
      <c r="G13" s="72"/>
      <c r="H13" s="72"/>
      <c r="I13" s="33">
        <f>C13+D13+E13+F13+G13+H13</f>
        <v>0</v>
      </c>
      <c r="J13" s="193">
        <f>IF(ROUND(I13,0)=ROUND('PR4-EnergentiMOT'!E17,0),0,"Грешка, подаци у обрасцу ПО2 треба да одговарају у обрасцу ПР4")</f>
        <v>0</v>
      </c>
    </row>
    <row r="14" spans="1:10" ht="21.75" customHeight="1">
      <c r="A14" s="122">
        <v>2</v>
      </c>
      <c r="B14" s="52" t="s">
        <v>395</v>
      </c>
      <c r="C14" s="72"/>
      <c r="D14" s="72"/>
      <c r="E14" s="72"/>
      <c r="F14" s="72"/>
      <c r="G14" s="72"/>
      <c r="H14" s="72"/>
      <c r="I14" s="33">
        <f>C14+D14+E14+F14+G14+H14</f>
        <v>0</v>
      </c>
      <c r="J14" s="193"/>
    </row>
    <row r="15" spans="1:10" ht="21.75" customHeight="1">
      <c r="A15" s="123" t="s">
        <v>359</v>
      </c>
      <c r="B15" s="52" t="s">
        <v>502</v>
      </c>
      <c r="C15" s="72"/>
      <c r="D15" s="72"/>
      <c r="E15" s="72"/>
      <c r="F15" s="129">
        <f>C26</f>
        <v>0</v>
      </c>
      <c r="G15" s="72"/>
      <c r="H15" s="72"/>
      <c r="I15" s="33">
        <f>C15+D15+E15+F15+G15+H15</f>
        <v>0</v>
      </c>
      <c r="J15" s="193">
        <f>IF(ROUND(I15,0)=ROUND('PR4-EnergentiMOT'!E18,0),0,"Грешка, подаци у обрасцу ПО2 треба да одговарају у обрасцу ПР4")</f>
        <v>0</v>
      </c>
    </row>
    <row r="16" spans="1:9" ht="21.75" customHeight="1">
      <c r="A16" s="120" t="s">
        <v>344</v>
      </c>
      <c r="B16" s="121" t="s">
        <v>500</v>
      </c>
      <c r="C16" s="33">
        <f>C13+C14+C15</f>
        <v>0</v>
      </c>
      <c r="D16" s="33">
        <f aca="true" t="shared" si="0" ref="D16:I16">D13+D14+D15</f>
        <v>0</v>
      </c>
      <c r="E16" s="33">
        <f t="shared" si="0"/>
        <v>0</v>
      </c>
      <c r="F16" s="33">
        <f t="shared" si="0"/>
        <v>0</v>
      </c>
      <c r="G16" s="33">
        <f t="shared" si="0"/>
        <v>0</v>
      </c>
      <c r="H16" s="33">
        <f t="shared" si="0"/>
        <v>0</v>
      </c>
      <c r="I16" s="33">
        <f t="shared" si="0"/>
        <v>0</v>
      </c>
    </row>
    <row r="18" spans="1:9" s="87" customFormat="1" ht="42.75" customHeight="1">
      <c r="A18" s="438" t="s">
        <v>698</v>
      </c>
      <c r="B18" s="438"/>
      <c r="C18" s="438"/>
      <c r="D18" s="438"/>
      <c r="E18" s="438"/>
      <c r="F18" s="438"/>
      <c r="G18" s="438"/>
      <c r="H18" s="438"/>
      <c r="I18" s="438"/>
    </row>
    <row r="19" spans="1:9" ht="3" customHeight="1">
      <c r="A19" s="437"/>
      <c r="B19" s="437"/>
      <c r="C19" s="437"/>
      <c r="D19" s="437"/>
      <c r="E19" s="437"/>
      <c r="F19" s="437"/>
      <c r="G19" s="437"/>
      <c r="H19" s="437"/>
      <c r="I19" s="437"/>
    </row>
    <row r="20" spans="1:9" ht="12.75" customHeight="1">
      <c r="A20" s="415"/>
      <c r="B20" s="415"/>
      <c r="C20" s="415"/>
      <c r="D20" s="415"/>
      <c r="E20" s="415"/>
      <c r="F20" s="415"/>
      <c r="G20" s="415"/>
      <c r="H20" s="415"/>
      <c r="I20" s="415"/>
    </row>
    <row r="21" spans="1:8" ht="12.75">
      <c r="A21" s="46"/>
      <c r="B21" s="47"/>
      <c r="C21" s="45"/>
      <c r="D21" s="45"/>
      <c r="E21" s="45"/>
      <c r="F21" s="45"/>
      <c r="G21" s="45"/>
      <c r="H21" s="45"/>
    </row>
    <row r="22" spans="1:8" ht="26.25" customHeight="1">
      <c r="A22" s="46"/>
      <c r="B22" s="47"/>
      <c r="C22" s="45"/>
      <c r="D22" s="45"/>
      <c r="E22" s="45"/>
      <c r="F22" s="45"/>
      <c r="G22" s="45"/>
      <c r="H22" s="148" t="s">
        <v>337</v>
      </c>
    </row>
    <row r="23" spans="1:9" s="44" customFormat="1" ht="51" customHeight="1">
      <c r="A23" s="264" t="s">
        <v>338</v>
      </c>
      <c r="B23" s="186" t="s">
        <v>339</v>
      </c>
      <c r="C23" s="128" t="s">
        <v>495</v>
      </c>
      <c r="D23" s="128" t="s">
        <v>616</v>
      </c>
      <c r="E23" s="128" t="s">
        <v>617</v>
      </c>
      <c r="F23" s="128" t="s">
        <v>618</v>
      </c>
      <c r="G23" s="128" t="s">
        <v>619</v>
      </c>
      <c r="H23" s="128" t="s">
        <v>620</v>
      </c>
      <c r="I23" s="265"/>
    </row>
    <row r="24" spans="1:9" s="44" customFormat="1" ht="11.25">
      <c r="A24" s="21">
        <v>0</v>
      </c>
      <c r="B24" s="20">
        <v>1</v>
      </c>
      <c r="C24" s="21">
        <v>2</v>
      </c>
      <c r="D24" s="21">
        <v>3</v>
      </c>
      <c r="E24" s="21">
        <v>4</v>
      </c>
      <c r="F24" s="21">
        <v>5</v>
      </c>
      <c r="G24" s="21">
        <v>6</v>
      </c>
      <c r="H24" s="21" t="s">
        <v>621</v>
      </c>
      <c r="I24" s="263"/>
    </row>
    <row r="25" spans="1:9" ht="21.75" customHeight="1">
      <c r="A25" s="122">
        <v>1</v>
      </c>
      <c r="B25" s="52" t="s">
        <v>390</v>
      </c>
      <c r="C25" s="129">
        <f>'PR4-EnergentiMOT'!C17</f>
        <v>0</v>
      </c>
      <c r="D25" s="250"/>
      <c r="E25" s="250"/>
      <c r="F25" s="250"/>
      <c r="G25" s="129">
        <f>'PR4-EnergentiMOT'!I17</f>
        <v>0</v>
      </c>
      <c r="H25" s="129">
        <f>C25-D25-E25-F25-G25</f>
        <v>0</v>
      </c>
      <c r="I25" s="266"/>
    </row>
    <row r="26" spans="1:9" ht="21.75" customHeight="1">
      <c r="A26" s="123" t="s">
        <v>358</v>
      </c>
      <c r="B26" s="52" t="s">
        <v>502</v>
      </c>
      <c r="C26" s="129">
        <f>'PR4-EnergentiMOT'!C18</f>
        <v>0</v>
      </c>
      <c r="D26" s="129">
        <f>'PR4-EnergentiMOT'!F18</f>
        <v>0</v>
      </c>
      <c r="E26" s="129">
        <f>'PR4-EnergentiMOT'!G18</f>
        <v>0</v>
      </c>
      <c r="F26" s="129">
        <f>'PR4-EnergentiMOT'!H18</f>
        <v>0</v>
      </c>
      <c r="G26" s="250"/>
      <c r="H26" s="129">
        <f>C26-D26-E26-F26-G26</f>
        <v>0</v>
      </c>
      <c r="I26" s="266"/>
    </row>
    <row r="27" spans="1:9" ht="21.75" customHeight="1">
      <c r="A27" s="120" t="s">
        <v>344</v>
      </c>
      <c r="B27" s="121" t="s">
        <v>499</v>
      </c>
      <c r="C27" s="33">
        <f aca="true" t="shared" si="1" ref="C27:H27">C25+C26</f>
        <v>0</v>
      </c>
      <c r="D27" s="33">
        <f t="shared" si="1"/>
        <v>0</v>
      </c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266"/>
    </row>
    <row r="28" spans="1:8" ht="12.75">
      <c r="A28" s="46"/>
      <c r="B28" s="47"/>
      <c r="C28" s="45"/>
      <c r="D28" s="45"/>
      <c r="E28" s="45"/>
      <c r="F28" s="45"/>
      <c r="G28" s="45"/>
      <c r="H28" s="45"/>
    </row>
    <row r="29" spans="1:8" ht="12.75">
      <c r="A29" s="46"/>
      <c r="B29" s="54"/>
      <c r="C29" s="45"/>
      <c r="H29" s="45"/>
    </row>
    <row r="30" spans="1:8" ht="12.75">
      <c r="A30" s="36"/>
      <c r="B30" s="37"/>
      <c r="C30" s="16"/>
      <c r="H30" s="16"/>
    </row>
    <row r="31" spans="1:9" ht="12.75">
      <c r="A31" s="36"/>
      <c r="B31" s="37"/>
      <c r="C31" s="16"/>
      <c r="G31" s="16"/>
      <c r="H31" s="36" t="s">
        <v>345</v>
      </c>
      <c r="I31" s="16"/>
    </row>
    <row r="32" spans="1:9" ht="12.75">
      <c r="A32" s="36"/>
      <c r="B32" s="37"/>
      <c r="C32" s="16"/>
      <c r="G32" s="16"/>
      <c r="H32" s="16"/>
      <c r="I32" s="16"/>
    </row>
    <row r="33" spans="1:9" ht="12.75">
      <c r="A33" s="36"/>
      <c r="B33" s="55"/>
      <c r="C33" s="16"/>
      <c r="G33" s="16"/>
      <c r="H33" s="55" t="s">
        <v>347</v>
      </c>
      <c r="I33" s="16"/>
    </row>
    <row r="34" spans="1:8" ht="12.75">
      <c r="A34" s="36"/>
      <c r="B34" s="37"/>
      <c r="C34" s="16"/>
      <c r="H34" s="16"/>
    </row>
    <row r="35" spans="1:8" ht="12.75">
      <c r="A35" s="36"/>
      <c r="B35" s="37"/>
      <c r="C35" s="16"/>
      <c r="H35" s="16"/>
    </row>
  </sheetData>
  <sheetProtection password="CCCC" sheet="1"/>
  <mergeCells count="10">
    <mergeCell ref="A20:I20"/>
    <mergeCell ref="A19:I19"/>
    <mergeCell ref="A18:I18"/>
    <mergeCell ref="I10:I11"/>
    <mergeCell ref="A10:A11"/>
    <mergeCell ref="B10:B11"/>
    <mergeCell ref="C10:E10"/>
    <mergeCell ref="F10:F11"/>
    <mergeCell ref="G10:G11"/>
    <mergeCell ref="H10:H11"/>
  </mergeCells>
  <dataValidations count="1">
    <dataValidation type="decimal" operator="greaterThan" allowBlank="1" showInputMessage="1" showErrorMessage="1" errorTitle="Upozorenje" error="Uneli ste neispravan podatak. Ponovite unos !!!" sqref="C13:I16 C25:I27">
      <formula1>-0.0001</formula1>
    </dataValidation>
  </dataValidations>
  <printOptions/>
  <pageMargins left="0.275590551181102" right="0.15748031496063" top="0.393700787401575" bottom="0.5" header="0.15748031496063" footer="2.28346456692913"/>
  <pageSetup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A1:AL30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00390625" style="71" customWidth="1"/>
    <col min="2" max="2" width="31.57421875" style="65" customWidth="1"/>
    <col min="3" max="3" width="15.421875" style="68" customWidth="1"/>
    <col min="4" max="4" width="14.28125" style="68" customWidth="1"/>
    <col min="5" max="5" width="14.140625" style="68" customWidth="1"/>
    <col min="6" max="6" width="15.421875" style="68" customWidth="1"/>
    <col min="7" max="7" width="13.7109375" style="68" customWidth="1"/>
    <col min="8" max="8" width="14.28125" style="68" customWidth="1"/>
    <col min="9" max="9" width="15.421875" style="68" customWidth="1"/>
    <col min="10" max="10" width="14.421875" style="68" customWidth="1"/>
    <col min="11" max="11" width="14.140625" style="68" customWidth="1"/>
    <col min="12" max="12" width="15.421875" style="68" customWidth="1"/>
    <col min="13" max="14" width="14.140625" style="68" customWidth="1"/>
    <col min="15" max="16" width="15.421875" style="68" customWidth="1"/>
    <col min="17" max="17" width="14.421875" style="68" customWidth="1"/>
    <col min="18" max="18" width="15.421875" style="68" customWidth="1"/>
    <col min="19" max="20" width="14.57421875" style="68" customWidth="1"/>
    <col min="21" max="21" width="15.421875" style="68" customWidth="1"/>
    <col min="22" max="23" width="14.28125" style="68" customWidth="1"/>
    <col min="24" max="24" width="15.421875" style="68" customWidth="1"/>
    <col min="25" max="26" width="14.28125" style="68" customWidth="1"/>
    <col min="27" max="27" width="15.28125" style="68" customWidth="1"/>
    <col min="28" max="28" width="14.28125" style="68" customWidth="1"/>
    <col min="29" max="29" width="14.421875" style="68" customWidth="1"/>
    <col min="30" max="16384" width="9.140625" style="68" customWidth="1"/>
  </cols>
  <sheetData>
    <row r="1" spans="1:28" ht="14.25">
      <c r="A1" s="48" t="s">
        <v>425</v>
      </c>
      <c r="B1" s="37"/>
      <c r="AA1" s="42" t="s">
        <v>336</v>
      </c>
      <c r="AB1" s="80" t="s">
        <v>682</v>
      </c>
    </row>
    <row r="2" spans="1:2" ht="12.75">
      <c r="A2" s="48" t="s">
        <v>335</v>
      </c>
      <c r="B2" s="37"/>
    </row>
    <row r="3" spans="1:2" ht="12.75">
      <c r="A3" s="48" t="s">
        <v>357</v>
      </c>
      <c r="B3" s="37"/>
    </row>
    <row r="4" spans="1:2" ht="14.25" customHeight="1">
      <c r="A4" s="48"/>
      <c r="B4" s="37"/>
    </row>
    <row r="5" spans="1:11" ht="18">
      <c r="A5" s="41" t="s">
        <v>807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6.5" customHeight="1">
      <c r="A6" s="191"/>
      <c r="B6" s="192"/>
      <c r="C6" s="193"/>
      <c r="D6" s="193"/>
      <c r="E6" s="193"/>
      <c r="F6" s="189"/>
      <c r="G6" s="189"/>
      <c r="H6" s="189"/>
      <c r="I6" s="193"/>
      <c r="J6" s="189"/>
      <c r="K6" s="193"/>
    </row>
    <row r="7" spans="1:7" ht="16.5" customHeight="1">
      <c r="A7" s="13" t="str">
        <f>"ФИЛИЈАЛА:   "&amp;Filijala</f>
        <v>ФИЛИЈАЛА:   19 КРУШЕВАЦ</v>
      </c>
      <c r="B7" s="67"/>
      <c r="D7" s="14"/>
      <c r="E7" s="15"/>
      <c r="F7" s="42"/>
      <c r="G7" s="98"/>
    </row>
    <row r="8" spans="1:7" ht="17.25" customHeight="1">
      <c r="A8" s="13" t="str">
        <f>"ЗДРАВСТВЕНА УСТАНОВА:  "&amp;ZU</f>
        <v>ЗДРАВСТВЕНА УСТАНОВА:  00219001 ДЗ ТРСТЕНИК</v>
      </c>
      <c r="B8" s="67"/>
      <c r="D8" s="16"/>
      <c r="E8" s="16"/>
      <c r="F8" s="16"/>
      <c r="G8" s="16"/>
    </row>
    <row r="9" spans="1:29" ht="10.5" customHeight="1" thickBot="1">
      <c r="A9" s="69"/>
      <c r="B9" s="67"/>
      <c r="D9" s="16"/>
      <c r="E9" s="16"/>
      <c r="F9" s="16"/>
      <c r="AC9" s="18" t="s">
        <v>337</v>
      </c>
    </row>
    <row r="10" spans="1:29" s="45" customFormat="1" ht="39" customHeight="1">
      <c r="A10" s="458" t="s">
        <v>338</v>
      </c>
      <c r="B10" s="460" t="s">
        <v>339</v>
      </c>
      <c r="C10" s="457" t="s">
        <v>558</v>
      </c>
      <c r="D10" s="457"/>
      <c r="E10" s="457"/>
      <c r="F10" s="457" t="s">
        <v>559</v>
      </c>
      <c r="G10" s="457"/>
      <c r="H10" s="457"/>
      <c r="I10" s="457" t="s">
        <v>560</v>
      </c>
      <c r="J10" s="457"/>
      <c r="K10" s="457"/>
      <c r="L10" s="457" t="s">
        <v>561</v>
      </c>
      <c r="M10" s="457"/>
      <c r="N10" s="457"/>
      <c r="O10" s="457" t="s">
        <v>614</v>
      </c>
      <c r="P10" s="457"/>
      <c r="Q10" s="457"/>
      <c r="R10" s="463" t="s">
        <v>539</v>
      </c>
      <c r="S10" s="464"/>
      <c r="T10" s="465"/>
      <c r="U10" s="463" t="s">
        <v>659</v>
      </c>
      <c r="V10" s="464"/>
      <c r="W10" s="465"/>
      <c r="X10" s="463" t="s">
        <v>660</v>
      </c>
      <c r="Y10" s="464"/>
      <c r="Z10" s="465"/>
      <c r="AA10" s="457" t="s">
        <v>568</v>
      </c>
      <c r="AB10" s="457"/>
      <c r="AC10" s="462"/>
    </row>
    <row r="11" spans="1:29" s="45" customFormat="1" ht="48" customHeight="1">
      <c r="A11" s="459"/>
      <c r="B11" s="461"/>
      <c r="C11" s="187" t="s">
        <v>569</v>
      </c>
      <c r="D11" s="187" t="s">
        <v>570</v>
      </c>
      <c r="E11" s="186" t="s">
        <v>564</v>
      </c>
      <c r="F11" s="187" t="s">
        <v>569</v>
      </c>
      <c r="G11" s="187" t="s">
        <v>570</v>
      </c>
      <c r="H11" s="186" t="s">
        <v>564</v>
      </c>
      <c r="I11" s="187" t="s">
        <v>569</v>
      </c>
      <c r="J11" s="187" t="s">
        <v>570</v>
      </c>
      <c r="K11" s="186" t="s">
        <v>564</v>
      </c>
      <c r="L11" s="187" t="s">
        <v>569</v>
      </c>
      <c r="M11" s="187" t="s">
        <v>570</v>
      </c>
      <c r="N11" s="186" t="s">
        <v>564</v>
      </c>
      <c r="O11" s="187" t="s">
        <v>569</v>
      </c>
      <c r="P11" s="187" t="s">
        <v>570</v>
      </c>
      <c r="Q11" s="186" t="s">
        <v>564</v>
      </c>
      <c r="R11" s="187" t="s">
        <v>569</v>
      </c>
      <c r="S11" s="187" t="s">
        <v>570</v>
      </c>
      <c r="T11" s="187" t="s">
        <v>564</v>
      </c>
      <c r="U11" s="187" t="s">
        <v>569</v>
      </c>
      <c r="V11" s="187" t="s">
        <v>570</v>
      </c>
      <c r="W11" s="187" t="s">
        <v>564</v>
      </c>
      <c r="X11" s="187" t="s">
        <v>569</v>
      </c>
      <c r="Y11" s="187" t="s">
        <v>570</v>
      </c>
      <c r="Z11" s="187" t="s">
        <v>564</v>
      </c>
      <c r="AA11" s="187" t="s">
        <v>569</v>
      </c>
      <c r="AB11" s="187" t="s">
        <v>570</v>
      </c>
      <c r="AC11" s="194" t="s">
        <v>564</v>
      </c>
    </row>
    <row r="12" spans="1:29" s="45" customFormat="1" ht="12.75" customHeight="1">
      <c r="A12" s="19">
        <v>0</v>
      </c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102">
        <v>12</v>
      </c>
      <c r="N12" s="102">
        <v>13</v>
      </c>
      <c r="O12" s="21">
        <v>14</v>
      </c>
      <c r="P12" s="102">
        <v>15</v>
      </c>
      <c r="Q12" s="102">
        <v>16</v>
      </c>
      <c r="R12" s="102">
        <v>17</v>
      </c>
      <c r="S12" s="102">
        <v>18</v>
      </c>
      <c r="T12" s="102">
        <v>19</v>
      </c>
      <c r="U12" s="102">
        <v>20</v>
      </c>
      <c r="V12" s="102">
        <v>21</v>
      </c>
      <c r="W12" s="102">
        <v>22</v>
      </c>
      <c r="X12" s="102">
        <v>23</v>
      </c>
      <c r="Y12" s="102">
        <v>24</v>
      </c>
      <c r="Z12" s="102">
        <v>25</v>
      </c>
      <c r="AA12" s="102">
        <v>26</v>
      </c>
      <c r="AB12" s="102">
        <v>27</v>
      </c>
      <c r="AC12" s="225">
        <v>28</v>
      </c>
    </row>
    <row r="13" spans="1:29" s="45" customFormat="1" ht="19.5" customHeight="1">
      <c r="A13" s="38" t="s">
        <v>438</v>
      </c>
      <c r="B13" s="117" t="s">
        <v>534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62">
        <f>+C13+F13+I13+L13+O13+R13+U13+X13</f>
        <v>0</v>
      </c>
      <c r="AB13" s="62">
        <f>+D13+G13+J13+M13+P13+S13+V13+Y13</f>
        <v>0</v>
      </c>
      <c r="AC13" s="63">
        <f>+E13+H13+K13+N13+Q13+T13+W13+Z13</f>
        <v>0</v>
      </c>
    </row>
    <row r="14" spans="1:29" s="45" customFormat="1" ht="19.5" customHeight="1">
      <c r="A14" s="38" t="s">
        <v>358</v>
      </c>
      <c r="B14" s="117" t="s">
        <v>535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62">
        <f aca="true" t="shared" si="0" ref="AA14:AB17">+C14+F14+I14+L14+O14+R14+U14+X14</f>
        <v>0</v>
      </c>
      <c r="AB14" s="62">
        <f t="shared" si="0"/>
        <v>0</v>
      </c>
      <c r="AC14" s="63">
        <f>+E14+H14+K14+N14+Q14</f>
        <v>0</v>
      </c>
    </row>
    <row r="15" spans="1:29" s="45" customFormat="1" ht="19.5" customHeight="1">
      <c r="A15" s="38" t="s">
        <v>359</v>
      </c>
      <c r="B15" s="117" t="s">
        <v>536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62">
        <f t="shared" si="0"/>
        <v>0</v>
      </c>
      <c r="AB15" s="62">
        <f t="shared" si="0"/>
        <v>0</v>
      </c>
      <c r="AC15" s="63">
        <f>+E15+H15+K15+N15+Q15</f>
        <v>0</v>
      </c>
    </row>
    <row r="16" spans="1:38" s="45" customFormat="1" ht="19.5" customHeight="1">
      <c r="A16" s="38" t="s">
        <v>360</v>
      </c>
      <c r="B16" s="117" t="s">
        <v>537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62">
        <f t="shared" si="0"/>
        <v>0</v>
      </c>
      <c r="AB16" s="62">
        <f t="shared" si="0"/>
        <v>0</v>
      </c>
      <c r="AC16" s="63">
        <f>+E16+H16+K16+N16+Q16</f>
        <v>0</v>
      </c>
      <c r="AG16" s="177"/>
      <c r="AH16" s="198"/>
      <c r="AI16" s="64"/>
      <c r="AJ16" s="64"/>
      <c r="AK16" s="64"/>
      <c r="AL16" s="64"/>
    </row>
    <row r="17" spans="1:29" s="45" customFormat="1" ht="19.5" customHeight="1">
      <c r="A17" s="38" t="s">
        <v>361</v>
      </c>
      <c r="B17" s="117" t="s">
        <v>562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62">
        <f t="shared" si="0"/>
        <v>0</v>
      </c>
      <c r="AB17" s="62">
        <f t="shared" si="0"/>
        <v>0</v>
      </c>
      <c r="AC17" s="63">
        <f>+E17+H17+K17+N17+Q17</f>
        <v>0</v>
      </c>
    </row>
    <row r="18" spans="1:29" s="45" customFormat="1" ht="19.5" customHeight="1" thickBot="1">
      <c r="A18" s="141" t="s">
        <v>344</v>
      </c>
      <c r="B18" s="51" t="s">
        <v>832</v>
      </c>
      <c r="C18" s="234">
        <f aca="true" t="shared" si="1" ref="C18:AC18">SUM(C13:C17)</f>
        <v>0</v>
      </c>
      <c r="D18" s="234">
        <f t="shared" si="1"/>
        <v>0</v>
      </c>
      <c r="E18" s="234">
        <f t="shared" si="1"/>
        <v>0</v>
      </c>
      <c r="F18" s="234">
        <f t="shared" si="1"/>
        <v>0</v>
      </c>
      <c r="G18" s="234">
        <f t="shared" si="1"/>
        <v>0</v>
      </c>
      <c r="H18" s="234">
        <f t="shared" si="1"/>
        <v>0</v>
      </c>
      <c r="I18" s="234">
        <f t="shared" si="1"/>
        <v>0</v>
      </c>
      <c r="J18" s="234">
        <f t="shared" si="1"/>
        <v>0</v>
      </c>
      <c r="K18" s="234">
        <f t="shared" si="1"/>
        <v>0</v>
      </c>
      <c r="L18" s="234">
        <f t="shared" si="1"/>
        <v>0</v>
      </c>
      <c r="M18" s="234">
        <f t="shared" si="1"/>
        <v>0</v>
      </c>
      <c r="N18" s="234">
        <f t="shared" si="1"/>
        <v>0</v>
      </c>
      <c r="O18" s="234">
        <f t="shared" si="1"/>
        <v>0</v>
      </c>
      <c r="P18" s="234">
        <f t="shared" si="1"/>
        <v>0</v>
      </c>
      <c r="Q18" s="234">
        <f t="shared" si="1"/>
        <v>0</v>
      </c>
      <c r="R18" s="234">
        <f t="shared" si="1"/>
        <v>0</v>
      </c>
      <c r="S18" s="234">
        <f t="shared" si="1"/>
        <v>0</v>
      </c>
      <c r="T18" s="234">
        <f t="shared" si="1"/>
        <v>0</v>
      </c>
      <c r="U18" s="234">
        <f t="shared" si="1"/>
        <v>0</v>
      </c>
      <c r="V18" s="234">
        <f t="shared" si="1"/>
        <v>0</v>
      </c>
      <c r="W18" s="234">
        <f t="shared" si="1"/>
        <v>0</v>
      </c>
      <c r="X18" s="234">
        <f t="shared" si="1"/>
        <v>0</v>
      </c>
      <c r="Y18" s="234">
        <f t="shared" si="1"/>
        <v>0</v>
      </c>
      <c r="Z18" s="234">
        <f t="shared" si="1"/>
        <v>0</v>
      </c>
      <c r="AA18" s="234">
        <f t="shared" si="1"/>
        <v>0</v>
      </c>
      <c r="AB18" s="234">
        <f t="shared" si="1"/>
        <v>0</v>
      </c>
      <c r="AC18" s="235">
        <f t="shared" si="1"/>
        <v>0</v>
      </c>
    </row>
    <row r="19" spans="1:11" s="45" customFormat="1" ht="16.5" customHeight="1">
      <c r="A19" s="178"/>
      <c r="B19" s="179"/>
      <c r="C19" s="177"/>
      <c r="D19" s="177"/>
      <c r="E19" s="177"/>
      <c r="F19" s="177"/>
      <c r="G19" s="177"/>
      <c r="H19" s="177"/>
      <c r="I19" s="177"/>
      <c r="J19" s="177"/>
      <c r="K19" s="177"/>
    </row>
    <row r="20" ht="12.75">
      <c r="A20" s="69" t="s">
        <v>662</v>
      </c>
    </row>
    <row r="21" spans="1:11" ht="12.75">
      <c r="A21" s="156" t="s">
        <v>707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</row>
    <row r="22" spans="1:27" s="45" customFormat="1" ht="12.75">
      <c r="A22" s="46"/>
      <c r="B22" s="54"/>
      <c r="K22" s="64"/>
      <c r="U22" s="456" t="s">
        <v>345</v>
      </c>
      <c r="V22" s="456"/>
      <c r="W22" s="456"/>
      <c r="X22" s="456"/>
      <c r="Y22" s="456"/>
      <c r="Z22" s="456"/>
      <c r="AA22" s="456"/>
    </row>
    <row r="23" spans="1:26" s="16" customFormat="1" ht="12.75">
      <c r="A23" s="36"/>
      <c r="V23" s="37"/>
      <c r="W23" s="37"/>
      <c r="Y23" s="37"/>
      <c r="Z23" s="37"/>
    </row>
    <row r="24" spans="1:26" s="16" customFormat="1" ht="15" customHeight="1">
      <c r="A24" s="36"/>
      <c r="V24" s="36"/>
      <c r="W24" s="36"/>
      <c r="X24" s="36" t="s">
        <v>697</v>
      </c>
      <c r="Z24" s="36"/>
    </row>
    <row r="25" spans="1:8" s="16" customFormat="1" ht="12" customHeight="1">
      <c r="A25" s="36"/>
      <c r="H25" s="36"/>
    </row>
    <row r="26" spans="1:2" s="16" customFormat="1" ht="12.75">
      <c r="A26" s="36"/>
      <c r="B26" s="37"/>
    </row>
    <row r="30" ht="12.75">
      <c r="B30" s="65">
        <f>UPPER(B20)</f>
      </c>
    </row>
  </sheetData>
  <sheetProtection password="CCCC" sheet="1"/>
  <mergeCells count="12">
    <mergeCell ref="U10:W10"/>
    <mergeCell ref="X10:Z10"/>
    <mergeCell ref="U22:AA22"/>
    <mergeCell ref="L10:N10"/>
    <mergeCell ref="O10:Q10"/>
    <mergeCell ref="A10:A11"/>
    <mergeCell ref="B10:B11"/>
    <mergeCell ref="C10:E10"/>
    <mergeCell ref="F10:H10"/>
    <mergeCell ref="I10:K10"/>
    <mergeCell ref="AA10:AC10"/>
    <mergeCell ref="R10:T10"/>
  </mergeCells>
  <dataValidations count="1">
    <dataValidation type="decimal" operator="greaterThan" allowBlank="1" showInputMessage="1" showErrorMessage="1" errorTitle="Upozorenje" error="Uneli ste neispravan podatak. Ponovite unos !!!" sqref="C13:K14 AG16:AH16 C15:H15 C16:K17 C19:K19">
      <formula1>-0.0001</formula1>
    </dataValidation>
  </dataValidations>
  <printOptions/>
  <pageMargins left="0.196850393700787" right="0.196850393700787" top="0.354330708661417" bottom="0.551181102362205" header="0.15748031496063" footer="0.15748031496063"/>
  <pageSetup horizontalDpi="600" verticalDpi="600" orientation="landscape" paperSize="8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O42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00390625" style="71" customWidth="1"/>
    <col min="2" max="2" width="56.140625" style="65" customWidth="1"/>
    <col min="3" max="5" width="18.8515625" style="68" customWidth="1"/>
    <col min="6" max="6" width="17.421875" style="68" customWidth="1"/>
    <col min="7" max="8" width="16.8515625" style="68" customWidth="1"/>
    <col min="9" max="9" width="17.7109375" style="68" customWidth="1"/>
    <col min="10" max="10" width="17.140625" style="68" customWidth="1"/>
    <col min="11" max="11" width="17.8515625" style="68" customWidth="1"/>
    <col min="12" max="16384" width="9.140625" style="68" customWidth="1"/>
  </cols>
  <sheetData>
    <row r="1" spans="1:11" ht="14.25">
      <c r="A1" s="48" t="s">
        <v>425</v>
      </c>
      <c r="B1" s="37"/>
      <c r="J1" s="42" t="s">
        <v>336</v>
      </c>
      <c r="K1" s="80" t="s">
        <v>676</v>
      </c>
    </row>
    <row r="2" spans="1:2" ht="12.75">
      <c r="A2" s="48" t="s">
        <v>335</v>
      </c>
      <c r="B2" s="37"/>
    </row>
    <row r="3" spans="1:5" ht="12.75">
      <c r="A3" s="48" t="s">
        <v>357</v>
      </c>
      <c r="B3" s="37"/>
      <c r="C3" s="88"/>
      <c r="D3" s="88"/>
      <c r="E3" s="88"/>
    </row>
    <row r="4" spans="1:15" ht="14.25" customHeight="1">
      <c r="A4" s="188"/>
      <c r="B4" s="20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>
      <c r="A5" s="256" t="s">
        <v>580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88"/>
      <c r="M5" s="88"/>
      <c r="N5" s="88"/>
      <c r="O5" s="88"/>
    </row>
    <row r="6" spans="1:15" ht="29.25" customHeight="1">
      <c r="A6" s="199"/>
      <c r="B6" s="200"/>
      <c r="C6" s="88"/>
      <c r="D6" s="88"/>
      <c r="E6" s="88"/>
      <c r="F6" s="88"/>
      <c r="G6" s="256" t="s">
        <v>808</v>
      </c>
      <c r="H6" s="256"/>
      <c r="I6" s="256"/>
      <c r="J6" s="88"/>
      <c r="K6" s="88"/>
      <c r="L6" s="88"/>
      <c r="M6" s="88"/>
      <c r="N6" s="88"/>
      <c r="O6" s="88"/>
    </row>
    <row r="7" spans="1:11" ht="24.75" customHeight="1">
      <c r="A7" s="13" t="str">
        <f>"ФИЛИЈАЛА:   "&amp;Filijala</f>
        <v>ФИЛИЈАЛА:   19 КРУШЕВАЦ</v>
      </c>
      <c r="B7" s="67"/>
      <c r="G7" s="14"/>
      <c r="H7" s="14"/>
      <c r="I7" s="15"/>
      <c r="J7" s="42"/>
      <c r="K7" s="98"/>
    </row>
    <row r="8" spans="1:11" ht="15.75" customHeight="1">
      <c r="A8" s="13" t="str">
        <f>"ЗДРАВСТВЕНА УСТАНОВА:  "&amp;ZU</f>
        <v>ЗДРАВСТВЕНА УСТАНОВА:  00219001 ДЗ ТРСТЕНИК</v>
      </c>
      <c r="B8" s="67"/>
      <c r="G8" s="16"/>
      <c r="H8" s="16"/>
      <c r="I8" s="16"/>
      <c r="J8" s="16"/>
      <c r="K8" s="16"/>
    </row>
    <row r="9" spans="1:11" ht="10.5" customHeight="1" thickBot="1">
      <c r="A9" s="69"/>
      <c r="B9" s="67"/>
      <c r="G9" s="16"/>
      <c r="H9" s="16"/>
      <c r="I9" s="16"/>
      <c r="J9" s="16"/>
      <c r="K9" s="18" t="s">
        <v>337</v>
      </c>
    </row>
    <row r="10" spans="1:11" s="45" customFormat="1" ht="39" customHeight="1">
      <c r="A10" s="458" t="s">
        <v>338</v>
      </c>
      <c r="B10" s="460" t="s">
        <v>339</v>
      </c>
      <c r="C10" s="440" t="s">
        <v>797</v>
      </c>
      <c r="D10" s="440" t="s">
        <v>563</v>
      </c>
      <c r="E10" s="440" t="s">
        <v>791</v>
      </c>
      <c r="F10" s="430" t="s">
        <v>792</v>
      </c>
      <c r="G10" s="430" t="s">
        <v>795</v>
      </c>
      <c r="H10" s="430" t="s">
        <v>833</v>
      </c>
      <c r="I10" s="430" t="s">
        <v>370</v>
      </c>
      <c r="J10" s="430" t="s">
        <v>340</v>
      </c>
      <c r="K10" s="431" t="s">
        <v>341</v>
      </c>
    </row>
    <row r="11" spans="1:11" s="45" customFormat="1" ht="51" customHeight="1">
      <c r="A11" s="459"/>
      <c r="B11" s="461"/>
      <c r="C11" s="441"/>
      <c r="D11" s="441"/>
      <c r="E11" s="441"/>
      <c r="F11" s="417"/>
      <c r="G11" s="417"/>
      <c r="H11" s="417"/>
      <c r="I11" s="417"/>
      <c r="J11" s="417"/>
      <c r="K11" s="432"/>
    </row>
    <row r="12" spans="1:11" s="45" customFormat="1" ht="12.75" customHeight="1">
      <c r="A12" s="19">
        <v>0</v>
      </c>
      <c r="B12" s="20">
        <v>1</v>
      </c>
      <c r="C12" s="20">
        <v>2</v>
      </c>
      <c r="D12" s="20">
        <v>3</v>
      </c>
      <c r="E12" s="21">
        <v>4</v>
      </c>
      <c r="F12" s="21">
        <v>5</v>
      </c>
      <c r="G12" s="21">
        <v>6</v>
      </c>
      <c r="H12" s="21">
        <v>7</v>
      </c>
      <c r="I12" s="21" t="s">
        <v>565</v>
      </c>
      <c r="J12" s="21" t="s">
        <v>566</v>
      </c>
      <c r="K12" s="32" t="s">
        <v>567</v>
      </c>
    </row>
    <row r="13" spans="1:11" s="45" customFormat="1" ht="19.5" customHeight="1">
      <c r="A13" s="99" t="s">
        <v>438</v>
      </c>
      <c r="B13" s="117" t="s">
        <v>533</v>
      </c>
      <c r="C13" s="173"/>
      <c r="D13" s="173"/>
      <c r="E13" s="369">
        <f>+MIN(C13,D13)</f>
        <v>0</v>
      </c>
      <c r="F13" s="72"/>
      <c r="G13" s="72"/>
      <c r="H13" s="129"/>
      <c r="I13" s="33">
        <f>F13+G13+H13</f>
        <v>0</v>
      </c>
      <c r="J13" s="33">
        <f>IF((E13-I13)&lt;0,0,(E13-I13))</f>
        <v>0</v>
      </c>
      <c r="K13" s="174">
        <f>IF((I13-E13)&lt;0,0,(I13-E13))</f>
        <v>0</v>
      </c>
    </row>
    <row r="14" spans="1:11" s="45" customFormat="1" ht="19.5" customHeight="1">
      <c r="A14" s="99" t="s">
        <v>358</v>
      </c>
      <c r="B14" s="117" t="s">
        <v>534</v>
      </c>
      <c r="C14" s="369">
        <f>'PO3-LekMS VU DP'!AA13</f>
        <v>0</v>
      </c>
      <c r="D14" s="173"/>
      <c r="E14" s="369">
        <f aca="true" t="shared" si="0" ref="E14:E28">+MIN(C14,D14)</f>
        <v>0</v>
      </c>
      <c r="F14" s="72"/>
      <c r="G14" s="72"/>
      <c r="H14" s="129">
        <f>'PO3-LekMS VU DP'!AC13</f>
        <v>0</v>
      </c>
      <c r="I14" s="33">
        <f aca="true" t="shared" si="1" ref="I14:I28">F14+G14+H14</f>
        <v>0</v>
      </c>
      <c r="J14" s="33">
        <f aca="true" t="shared" si="2" ref="J14:J28">IF((E14-I14)&lt;0,0,(E14-I14))</f>
        <v>0</v>
      </c>
      <c r="K14" s="174">
        <f aca="true" t="shared" si="3" ref="K14:K28">IF((I14-E14)&lt;0,0,(I14-E14))</f>
        <v>0</v>
      </c>
    </row>
    <row r="15" spans="1:11" s="45" customFormat="1" ht="19.5" customHeight="1">
      <c r="A15" s="99" t="s">
        <v>359</v>
      </c>
      <c r="B15" s="117" t="s">
        <v>535</v>
      </c>
      <c r="C15" s="369">
        <f>'PO3-LekMS VU DP'!AA14</f>
        <v>0</v>
      </c>
      <c r="D15" s="173"/>
      <c r="E15" s="369">
        <f t="shared" si="0"/>
        <v>0</v>
      </c>
      <c r="F15" s="72"/>
      <c r="G15" s="72"/>
      <c r="H15" s="129">
        <f>'PO3-LekMS VU DP'!AC14</f>
        <v>0</v>
      </c>
      <c r="I15" s="33">
        <f t="shared" si="1"/>
        <v>0</v>
      </c>
      <c r="J15" s="33">
        <f t="shared" si="2"/>
        <v>0</v>
      </c>
      <c r="K15" s="174">
        <f t="shared" si="3"/>
        <v>0</v>
      </c>
    </row>
    <row r="16" spans="1:11" s="45" customFormat="1" ht="19.5" customHeight="1">
      <c r="A16" s="99" t="s">
        <v>360</v>
      </c>
      <c r="B16" s="117" t="s">
        <v>536</v>
      </c>
      <c r="C16" s="369">
        <f>'PO3-LekMS VU DP'!AA15</f>
        <v>0</v>
      </c>
      <c r="D16" s="173"/>
      <c r="E16" s="369">
        <f t="shared" si="0"/>
        <v>0</v>
      </c>
      <c r="F16" s="72"/>
      <c r="G16" s="72"/>
      <c r="H16" s="129">
        <f>'PO3-LekMS VU DP'!AC15</f>
        <v>0</v>
      </c>
      <c r="I16" s="33">
        <f t="shared" si="1"/>
        <v>0</v>
      </c>
      <c r="J16" s="33">
        <f t="shared" si="2"/>
        <v>0</v>
      </c>
      <c r="K16" s="174">
        <f t="shared" si="3"/>
        <v>0</v>
      </c>
    </row>
    <row r="17" spans="1:11" s="45" customFormat="1" ht="19.5" customHeight="1">
      <c r="A17" s="99" t="s">
        <v>361</v>
      </c>
      <c r="B17" s="117" t="s">
        <v>537</v>
      </c>
      <c r="C17" s="369">
        <f>'PO3-LekMS VU DP'!AA16</f>
        <v>0</v>
      </c>
      <c r="D17" s="173"/>
      <c r="E17" s="369">
        <f t="shared" si="0"/>
        <v>0</v>
      </c>
      <c r="F17" s="72"/>
      <c r="G17" s="72"/>
      <c r="H17" s="129">
        <f>'PO3-LekMS VU DP'!AC16</f>
        <v>0</v>
      </c>
      <c r="I17" s="33">
        <f t="shared" si="1"/>
        <v>0</v>
      </c>
      <c r="J17" s="33">
        <f t="shared" si="2"/>
        <v>0</v>
      </c>
      <c r="K17" s="174">
        <f t="shared" si="3"/>
        <v>0</v>
      </c>
    </row>
    <row r="18" spans="1:11" s="45" customFormat="1" ht="19.5" customHeight="1">
      <c r="A18" s="99" t="s">
        <v>362</v>
      </c>
      <c r="B18" s="117" t="s">
        <v>562</v>
      </c>
      <c r="C18" s="369">
        <f>'PO3-LekMS VU DP'!AA17</f>
        <v>0</v>
      </c>
      <c r="D18" s="173"/>
      <c r="E18" s="369">
        <f t="shared" si="0"/>
        <v>0</v>
      </c>
      <c r="F18" s="72"/>
      <c r="G18" s="72"/>
      <c r="H18" s="129">
        <f>'PO3-LekMS VU DP'!AC17</f>
        <v>0</v>
      </c>
      <c r="I18" s="33">
        <f t="shared" si="1"/>
        <v>0</v>
      </c>
      <c r="J18" s="33">
        <f t="shared" si="2"/>
        <v>0</v>
      </c>
      <c r="K18" s="174">
        <f t="shared" si="3"/>
        <v>0</v>
      </c>
    </row>
    <row r="19" spans="1:11" s="45" customFormat="1" ht="19.5" customHeight="1">
      <c r="A19" s="99" t="s">
        <v>363</v>
      </c>
      <c r="B19" s="22" t="s">
        <v>538</v>
      </c>
      <c r="C19" s="173"/>
      <c r="D19" s="173"/>
      <c r="E19" s="369">
        <f t="shared" si="0"/>
        <v>0</v>
      </c>
      <c r="F19" s="72"/>
      <c r="G19" s="72"/>
      <c r="H19" s="129"/>
      <c r="I19" s="33">
        <f t="shared" si="1"/>
        <v>0</v>
      </c>
      <c r="J19" s="33">
        <f t="shared" si="2"/>
        <v>0</v>
      </c>
      <c r="K19" s="174">
        <f t="shared" si="3"/>
        <v>0</v>
      </c>
    </row>
    <row r="20" spans="1:11" s="45" customFormat="1" ht="19.5" customHeight="1">
      <c r="A20" s="99" t="s">
        <v>364</v>
      </c>
      <c r="B20" s="117" t="s">
        <v>539</v>
      </c>
      <c r="C20" s="72"/>
      <c r="D20" s="72"/>
      <c r="E20" s="369">
        <f t="shared" si="0"/>
        <v>0</v>
      </c>
      <c r="F20" s="72"/>
      <c r="G20" s="72"/>
      <c r="H20" s="72"/>
      <c r="I20" s="33">
        <f t="shared" si="1"/>
        <v>0</v>
      </c>
      <c r="J20" s="33">
        <f t="shared" si="2"/>
        <v>0</v>
      </c>
      <c r="K20" s="174">
        <f t="shared" si="3"/>
        <v>0</v>
      </c>
    </row>
    <row r="21" spans="1:11" s="45" customFormat="1" ht="24" customHeight="1">
      <c r="A21" s="99" t="s">
        <v>384</v>
      </c>
      <c r="B21" s="117" t="s">
        <v>540</v>
      </c>
      <c r="C21" s="173"/>
      <c r="D21" s="173"/>
      <c r="E21" s="369">
        <f t="shared" si="0"/>
        <v>0</v>
      </c>
      <c r="F21" s="72"/>
      <c r="G21" s="72"/>
      <c r="H21" s="129"/>
      <c r="I21" s="33">
        <f t="shared" si="1"/>
        <v>0</v>
      </c>
      <c r="J21" s="33">
        <f t="shared" si="2"/>
        <v>0</v>
      </c>
      <c r="K21" s="174">
        <f t="shared" si="3"/>
        <v>0</v>
      </c>
    </row>
    <row r="22" spans="1:11" s="45" customFormat="1" ht="24" customHeight="1">
      <c r="A22" s="99" t="s">
        <v>119</v>
      </c>
      <c r="B22" s="117" t="s">
        <v>830</v>
      </c>
      <c r="C22" s="173"/>
      <c r="D22" s="173"/>
      <c r="E22" s="369">
        <f t="shared" si="0"/>
        <v>0</v>
      </c>
      <c r="F22" s="72"/>
      <c r="G22" s="72"/>
      <c r="H22" s="129"/>
      <c r="I22" s="33">
        <f>F22+G22+H22</f>
        <v>0</v>
      </c>
      <c r="J22" s="33">
        <f>IF((E22-I22)&lt;0,0,(E22-I22))</f>
        <v>0</v>
      </c>
      <c r="K22" s="174">
        <f>IF((I22-E22)&lt;0,0,(I22-E22))</f>
        <v>0</v>
      </c>
    </row>
    <row r="23" spans="1:11" s="45" customFormat="1" ht="20.25" customHeight="1">
      <c r="A23" s="99" t="s">
        <v>126</v>
      </c>
      <c r="B23" s="117" t="s">
        <v>541</v>
      </c>
      <c r="C23" s="72"/>
      <c r="D23" s="72"/>
      <c r="E23" s="369">
        <f t="shared" si="0"/>
        <v>0</v>
      </c>
      <c r="F23" s="72"/>
      <c r="G23" s="72"/>
      <c r="H23" s="72"/>
      <c r="I23" s="33">
        <f t="shared" si="1"/>
        <v>0</v>
      </c>
      <c r="J23" s="33">
        <f t="shared" si="2"/>
        <v>0</v>
      </c>
      <c r="K23" s="174">
        <f t="shared" si="3"/>
        <v>0</v>
      </c>
    </row>
    <row r="24" spans="1:11" s="45" customFormat="1" ht="21" customHeight="1">
      <c r="A24" s="99" t="s">
        <v>132</v>
      </c>
      <c r="B24" s="195" t="s">
        <v>542</v>
      </c>
      <c r="C24" s="72"/>
      <c r="D24" s="72"/>
      <c r="E24" s="369">
        <f t="shared" si="0"/>
        <v>0</v>
      </c>
      <c r="F24" s="72"/>
      <c r="G24" s="72"/>
      <c r="H24" s="72"/>
      <c r="I24" s="33">
        <f t="shared" si="1"/>
        <v>0</v>
      </c>
      <c r="J24" s="33">
        <f t="shared" si="2"/>
        <v>0</v>
      </c>
      <c r="K24" s="174">
        <f t="shared" si="3"/>
        <v>0</v>
      </c>
    </row>
    <row r="25" spans="1:11" s="45" customFormat="1" ht="23.25" customHeight="1">
      <c r="A25" s="99" t="s">
        <v>147</v>
      </c>
      <c r="B25" s="117" t="s">
        <v>543</v>
      </c>
      <c r="C25" s="173"/>
      <c r="D25" s="173"/>
      <c r="E25" s="369">
        <f t="shared" si="0"/>
        <v>0</v>
      </c>
      <c r="F25" s="72"/>
      <c r="G25" s="72"/>
      <c r="H25" s="72"/>
      <c r="I25" s="33">
        <f t="shared" si="1"/>
        <v>0</v>
      </c>
      <c r="J25" s="33">
        <f t="shared" si="2"/>
        <v>0</v>
      </c>
      <c r="K25" s="174">
        <f t="shared" si="3"/>
        <v>0</v>
      </c>
    </row>
    <row r="26" spans="1:11" s="45" customFormat="1" ht="19.5" customHeight="1">
      <c r="A26" s="99" t="s">
        <v>157</v>
      </c>
      <c r="B26" s="196" t="s">
        <v>544</v>
      </c>
      <c r="C26" s="173"/>
      <c r="D26" s="173"/>
      <c r="E26" s="369">
        <f t="shared" si="0"/>
        <v>0</v>
      </c>
      <c r="F26" s="72"/>
      <c r="G26" s="72"/>
      <c r="H26" s="72"/>
      <c r="I26" s="33">
        <f t="shared" si="1"/>
        <v>0</v>
      </c>
      <c r="J26" s="33">
        <f t="shared" si="2"/>
        <v>0</v>
      </c>
      <c r="K26" s="174">
        <f t="shared" si="3"/>
        <v>0</v>
      </c>
    </row>
    <row r="27" spans="1:11" s="45" customFormat="1" ht="19.5" customHeight="1">
      <c r="A27" s="99" t="s">
        <v>163</v>
      </c>
      <c r="B27" s="197" t="s">
        <v>532</v>
      </c>
      <c r="C27" s="173"/>
      <c r="D27" s="173"/>
      <c r="E27" s="369">
        <f t="shared" si="0"/>
        <v>0</v>
      </c>
      <c r="F27" s="72"/>
      <c r="G27" s="72"/>
      <c r="H27" s="72"/>
      <c r="I27" s="33">
        <f t="shared" si="1"/>
        <v>0</v>
      </c>
      <c r="J27" s="33">
        <f t="shared" si="2"/>
        <v>0</v>
      </c>
      <c r="K27" s="174">
        <f t="shared" si="3"/>
        <v>0</v>
      </c>
    </row>
    <row r="28" spans="1:11" s="45" customFormat="1" ht="19.5" customHeight="1">
      <c r="A28" s="99" t="s">
        <v>170</v>
      </c>
      <c r="B28" s="159" t="s">
        <v>439</v>
      </c>
      <c r="C28" s="173"/>
      <c r="D28" s="173"/>
      <c r="E28" s="369">
        <f t="shared" si="0"/>
        <v>0</v>
      </c>
      <c r="F28" s="72"/>
      <c r="G28" s="72"/>
      <c r="H28" s="129"/>
      <c r="I28" s="33">
        <f t="shared" si="1"/>
        <v>0</v>
      </c>
      <c r="J28" s="33">
        <f t="shared" si="2"/>
        <v>0</v>
      </c>
      <c r="K28" s="174">
        <f t="shared" si="3"/>
        <v>0</v>
      </c>
    </row>
    <row r="29" spans="1:11" s="45" customFormat="1" ht="19.5" customHeight="1" thickBot="1">
      <c r="A29" s="141" t="s">
        <v>344</v>
      </c>
      <c r="B29" s="100" t="s">
        <v>831</v>
      </c>
      <c r="C29" s="34">
        <f aca="true" t="shared" si="4" ref="C29:K29">SUM(C13:C28)</f>
        <v>0</v>
      </c>
      <c r="D29" s="34">
        <f t="shared" si="4"/>
        <v>0</v>
      </c>
      <c r="E29" s="34">
        <f t="shared" si="4"/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5">
        <f t="shared" si="4"/>
        <v>0</v>
      </c>
    </row>
    <row r="30" spans="1:11" s="45" customFormat="1" ht="14.25" customHeight="1">
      <c r="A30" s="178"/>
      <c r="B30" s="179"/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1" s="45" customFormat="1" ht="13.5" customHeight="1">
      <c r="A31" s="170" t="s">
        <v>809</v>
      </c>
      <c r="B31" s="179"/>
      <c r="C31" s="177"/>
      <c r="D31" s="177"/>
      <c r="E31" s="177"/>
      <c r="F31" s="177"/>
      <c r="G31" s="177"/>
      <c r="H31" s="177"/>
      <c r="I31" s="177"/>
      <c r="J31" s="177"/>
      <c r="K31" s="177"/>
    </row>
    <row r="32" spans="1:11" s="45" customFormat="1" ht="21" customHeight="1">
      <c r="A32" s="46"/>
      <c r="B32" s="54"/>
      <c r="K32" s="64"/>
    </row>
    <row r="33" spans="1:9" s="16" customFormat="1" ht="21" customHeight="1">
      <c r="A33" s="36"/>
      <c r="B33" s="37" t="s">
        <v>345</v>
      </c>
      <c r="I33" s="16" t="s">
        <v>346</v>
      </c>
    </row>
    <row r="34" spans="1:2" s="16" customFormat="1" ht="11.25" customHeight="1">
      <c r="A34" s="36"/>
      <c r="B34" s="37"/>
    </row>
    <row r="35" spans="1:9" s="16" customFormat="1" ht="12" customHeight="1">
      <c r="A35" s="36"/>
      <c r="B35" s="36" t="s">
        <v>353</v>
      </c>
      <c r="I35" s="36" t="s">
        <v>353</v>
      </c>
    </row>
    <row r="36" spans="1:2" s="16" customFormat="1" ht="12.75">
      <c r="A36" s="36"/>
      <c r="B36" s="37"/>
    </row>
    <row r="39" ht="12.75">
      <c r="B39" s="65" t="s">
        <v>440</v>
      </c>
    </row>
    <row r="42" ht="12.75">
      <c r="B42" s="65">
        <f>UPPER(B38)</f>
      </c>
    </row>
  </sheetData>
  <sheetProtection password="CCCC" sheet="1"/>
  <mergeCells count="11">
    <mergeCell ref="A10:A11"/>
    <mergeCell ref="B10:B11"/>
    <mergeCell ref="C10:C11"/>
    <mergeCell ref="F10:F11"/>
    <mergeCell ref="G10:G11"/>
    <mergeCell ref="D10:D11"/>
    <mergeCell ref="E10:E11"/>
    <mergeCell ref="H10:H11"/>
    <mergeCell ref="J10:J11"/>
    <mergeCell ref="K10:K11"/>
    <mergeCell ref="I10:I11"/>
  </mergeCells>
  <dataValidations count="1">
    <dataValidation type="decimal" operator="greaterThan" allowBlank="1" showInputMessage="1" showErrorMessage="1" errorTitle="Upozorenje" error="Uneli ste neispravan podatak. Ponovite unos !!!" sqref="C13:K31">
      <formula1>-0.0001</formula1>
    </dataValidation>
  </dataValidations>
  <printOptions/>
  <pageMargins left="0.196850393700787" right="0.196850393700787" top="0.354330708661417" bottom="0.551181102362205" header="0.15748031496063" footer="0.15748031496063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tabColor rgb="FF00B0F0"/>
  </sheetPr>
  <dimension ref="A1:Q55"/>
  <sheetViews>
    <sheetView showGridLines="0" showRowColHeaders="0" showZeros="0" showOutlineSymbols="0" zoomScaleSheetLayoutView="100" zoomScalePageLayoutView="0" workbookViewId="0" topLeftCell="A6">
      <selection activeCell="I25" sqref="I25"/>
    </sheetView>
  </sheetViews>
  <sheetFormatPr defaultColWidth="9.140625" defaultRowHeight="12.75"/>
  <cols>
    <col min="1" max="1" width="6.28125" style="71" customWidth="1"/>
    <col min="2" max="2" width="37.57421875" style="65" customWidth="1"/>
    <col min="3" max="3" width="16.421875" style="68" customWidth="1"/>
    <col min="4" max="4" width="16.140625" style="68" customWidth="1"/>
    <col min="5" max="5" width="15.7109375" style="68" customWidth="1"/>
    <col min="6" max="6" width="16.8515625" style="68" customWidth="1"/>
    <col min="7" max="7" width="17.00390625" style="68" customWidth="1"/>
    <col min="8" max="8" width="17.7109375" style="68" customWidth="1"/>
    <col min="9" max="9" width="17.8515625" style="68" customWidth="1"/>
    <col min="10" max="10" width="16.140625" style="68" customWidth="1"/>
    <col min="11" max="11" width="17.8515625" style="68" customWidth="1"/>
    <col min="12" max="13" width="16.57421875" style="68" customWidth="1"/>
    <col min="14" max="14" width="16.00390625" style="68" customWidth="1"/>
    <col min="15" max="15" width="16.57421875" style="68" customWidth="1"/>
    <col min="16" max="16" width="11.28125" style="68" customWidth="1"/>
    <col min="17" max="17" width="11.421875" style="68" hidden="1" customWidth="1"/>
    <col min="18" max="16384" width="9.140625" style="68" customWidth="1"/>
  </cols>
  <sheetData>
    <row r="1" spans="1:15" ht="13.5" customHeight="1">
      <c r="A1" s="48" t="s">
        <v>425</v>
      </c>
      <c r="K1" s="88"/>
      <c r="L1" s="88"/>
      <c r="N1" s="42" t="s">
        <v>336</v>
      </c>
      <c r="O1" s="80" t="s">
        <v>678</v>
      </c>
    </row>
    <row r="2" ht="13.5" customHeight="1">
      <c r="A2" s="48" t="s">
        <v>335</v>
      </c>
    </row>
    <row r="3" ht="13.5" customHeight="1">
      <c r="A3" s="48" t="s">
        <v>357</v>
      </c>
    </row>
    <row r="4" spans="1:15" ht="12.75" customHeight="1">
      <c r="A4" s="69"/>
      <c r="B4" s="20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 customHeight="1">
      <c r="A5" s="69"/>
      <c r="B5" s="256" t="s">
        <v>810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203"/>
      <c r="N5" s="219"/>
      <c r="O5" s="88"/>
    </row>
    <row r="6" ht="12" customHeight="1">
      <c r="A6" s="69"/>
    </row>
    <row r="7" spans="1:15" ht="18" customHeight="1">
      <c r="A7" s="13" t="str">
        <f>"ФИЛИЈАЛА:   "&amp;Filijala</f>
        <v>ФИЛИЈАЛА:   19 КРУШЕВАЦ</v>
      </c>
      <c r="B7" s="67"/>
      <c r="D7" s="82"/>
      <c r="N7" s="83"/>
      <c r="O7" s="83"/>
    </row>
    <row r="8" spans="1:15" ht="14.25" customHeight="1">
      <c r="A8" s="13" t="str">
        <f>"ЗДРАВСТВЕНА УСТАНОВА:  "&amp;ZU</f>
        <v>ЗДРАВСТВЕНА УСТАНОВА:  00219001 ДЗ ТРСТЕНИК</v>
      </c>
      <c r="B8" s="67"/>
      <c r="K8" s="14"/>
      <c r="L8" s="14"/>
      <c r="N8" s="43"/>
      <c r="O8" s="83"/>
    </row>
    <row r="9" spans="1:15" ht="18" customHeight="1" thickBot="1">
      <c r="A9" s="69"/>
      <c r="B9" s="67"/>
      <c r="O9" s="18" t="s">
        <v>337</v>
      </c>
    </row>
    <row r="10" spans="1:15" s="44" customFormat="1" ht="25.5" customHeight="1">
      <c r="A10" s="466" t="s">
        <v>338</v>
      </c>
      <c r="B10" s="468" t="s">
        <v>339</v>
      </c>
      <c r="C10" s="435" t="s">
        <v>785</v>
      </c>
      <c r="D10" s="435" t="s">
        <v>786</v>
      </c>
      <c r="E10" s="435" t="s">
        <v>811</v>
      </c>
      <c r="F10" s="435" t="s">
        <v>342</v>
      </c>
      <c r="G10" s="435" t="s">
        <v>788</v>
      </c>
      <c r="H10" s="435" t="s">
        <v>812</v>
      </c>
      <c r="I10" s="435" t="s">
        <v>529</v>
      </c>
      <c r="J10" s="435" t="s">
        <v>792</v>
      </c>
      <c r="K10" s="435" t="s">
        <v>795</v>
      </c>
      <c r="L10" s="435" t="s">
        <v>370</v>
      </c>
      <c r="M10" s="435" t="s">
        <v>813</v>
      </c>
      <c r="N10" s="435" t="s">
        <v>340</v>
      </c>
      <c r="O10" s="450" t="s">
        <v>341</v>
      </c>
    </row>
    <row r="11" spans="1:15" s="44" customFormat="1" ht="59.25" customHeight="1">
      <c r="A11" s="467"/>
      <c r="B11" s="469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51"/>
    </row>
    <row r="12" spans="1:15" s="44" customFormat="1" ht="11.25">
      <c r="A12" s="131">
        <v>0</v>
      </c>
      <c r="B12" s="132">
        <v>1</v>
      </c>
      <c r="C12" s="133">
        <v>2</v>
      </c>
      <c r="D12" s="133">
        <v>3</v>
      </c>
      <c r="E12" s="133">
        <v>4</v>
      </c>
      <c r="F12" s="21" t="s">
        <v>399</v>
      </c>
      <c r="G12" s="21" t="s">
        <v>400</v>
      </c>
      <c r="H12" s="21">
        <v>7</v>
      </c>
      <c r="I12" s="21">
        <v>8</v>
      </c>
      <c r="J12" s="21">
        <v>9</v>
      </c>
      <c r="K12" s="21">
        <v>10</v>
      </c>
      <c r="L12" s="21" t="s">
        <v>521</v>
      </c>
      <c r="M12" s="21">
        <v>12</v>
      </c>
      <c r="N12" s="21" t="s">
        <v>522</v>
      </c>
      <c r="O12" s="32" t="s">
        <v>523</v>
      </c>
    </row>
    <row r="13" spans="1:17" ht="21.75" customHeight="1">
      <c r="A13" s="131">
        <v>1</v>
      </c>
      <c r="B13" s="134" t="s">
        <v>513</v>
      </c>
      <c r="C13" s="62">
        <f>SUM(C14:C16)</f>
        <v>0</v>
      </c>
      <c r="D13" s="62">
        <f>SUM(D14:D16)</f>
        <v>0</v>
      </c>
      <c r="E13" s="62">
        <f>SUM(E14:E16)</f>
        <v>0</v>
      </c>
      <c r="F13" s="62">
        <f aca="true" t="shared" si="0" ref="F13:F26">D13+E13</f>
        <v>0</v>
      </c>
      <c r="G13" s="62">
        <f aca="true" t="shared" si="1" ref="G13:G26">C13-F13</f>
        <v>0</v>
      </c>
      <c r="H13" s="62">
        <f>H16</f>
        <v>0</v>
      </c>
      <c r="I13" s="62">
        <f>SUM(I14:I16)</f>
        <v>24553973.79</v>
      </c>
      <c r="J13" s="62">
        <f>SUM(J14:J16)</f>
        <v>0</v>
      </c>
      <c r="K13" s="62">
        <f>SUM(K14:K16)</f>
        <v>0</v>
      </c>
      <c r="L13" s="62">
        <f>J13+K13</f>
        <v>0</v>
      </c>
      <c r="M13" s="62">
        <f>SUM(M14:M16)</f>
        <v>24553973.79</v>
      </c>
      <c r="N13" s="62">
        <f>N14+N15+N16</f>
        <v>24553973.79</v>
      </c>
      <c r="O13" s="63">
        <f>O14+O15+O16</f>
        <v>0</v>
      </c>
      <c r="P13" s="88"/>
      <c r="Q13" s="160">
        <v>1</v>
      </c>
    </row>
    <row r="14" spans="1:17" ht="21.75" customHeight="1">
      <c r="A14" s="135" t="s">
        <v>391</v>
      </c>
      <c r="B14" s="136" t="s">
        <v>388</v>
      </c>
      <c r="C14" s="49"/>
      <c r="D14" s="114"/>
      <c r="E14" s="49"/>
      <c r="F14" s="62">
        <f t="shared" si="0"/>
        <v>0</v>
      </c>
      <c r="G14" s="62">
        <f t="shared" si="1"/>
        <v>0</v>
      </c>
      <c r="H14" s="114"/>
      <c r="I14" s="49">
        <v>24251355.14</v>
      </c>
      <c r="J14" s="49"/>
      <c r="K14" s="49"/>
      <c r="L14" s="114">
        <f>J14+K14</f>
        <v>0</v>
      </c>
      <c r="M14" s="114">
        <f>I14</f>
        <v>24251355.14</v>
      </c>
      <c r="N14" s="62">
        <f aca="true" t="shared" si="2" ref="N14:N27">IF((M14-L14)&lt;0,0,(M14-L14))</f>
        <v>24251355.14</v>
      </c>
      <c r="O14" s="63">
        <f aca="true" t="shared" si="3" ref="O14:O27">IF((L14-M14)&lt;0,0,(L14-M14))</f>
        <v>0</v>
      </c>
      <c r="P14" s="88"/>
      <c r="Q14" s="160">
        <v>1</v>
      </c>
    </row>
    <row r="15" spans="1:17" ht="21.75" customHeight="1">
      <c r="A15" s="135" t="s">
        <v>392</v>
      </c>
      <c r="B15" s="136" t="s">
        <v>389</v>
      </c>
      <c r="C15" s="49"/>
      <c r="D15" s="114"/>
      <c r="E15" s="49"/>
      <c r="F15" s="62">
        <f t="shared" si="0"/>
        <v>0</v>
      </c>
      <c r="G15" s="62">
        <f t="shared" si="1"/>
        <v>0</v>
      </c>
      <c r="H15" s="114"/>
      <c r="I15" s="49">
        <v>302618.65</v>
      </c>
      <c r="J15" s="49"/>
      <c r="K15" s="49"/>
      <c r="L15" s="114">
        <f aca="true" t="shared" si="4" ref="L15:L27">J15+K15</f>
        <v>0</v>
      </c>
      <c r="M15" s="114">
        <f>I15</f>
        <v>302618.65</v>
      </c>
      <c r="N15" s="62">
        <f t="shared" si="2"/>
        <v>302618.65</v>
      </c>
      <c r="O15" s="63">
        <f t="shared" si="3"/>
        <v>0</v>
      </c>
      <c r="P15" s="88"/>
      <c r="Q15" s="160">
        <v>1</v>
      </c>
    </row>
    <row r="16" spans="1:17" ht="21.75" customHeight="1">
      <c r="A16" s="135" t="s">
        <v>393</v>
      </c>
      <c r="B16" s="136" t="s">
        <v>512</v>
      </c>
      <c r="C16" s="49"/>
      <c r="D16" s="49"/>
      <c r="E16" s="49"/>
      <c r="F16" s="62">
        <f t="shared" si="0"/>
        <v>0</v>
      </c>
      <c r="G16" s="62">
        <f t="shared" si="1"/>
        <v>0</v>
      </c>
      <c r="H16" s="49"/>
      <c r="I16" s="49"/>
      <c r="J16" s="49"/>
      <c r="K16" s="49"/>
      <c r="L16" s="114">
        <f t="shared" si="4"/>
        <v>0</v>
      </c>
      <c r="M16" s="49"/>
      <c r="N16" s="62">
        <f>IF((M16-L16)&lt;0,0,(M16-L16))</f>
        <v>0</v>
      </c>
      <c r="O16" s="63">
        <f>IF((L16-M16)&lt;0,0,(L16-M16))</f>
        <v>0</v>
      </c>
      <c r="P16" s="88"/>
      <c r="Q16" s="160">
        <v>1</v>
      </c>
    </row>
    <row r="17" spans="1:17" ht="21.75" customHeight="1">
      <c r="A17" s="135" t="s">
        <v>358</v>
      </c>
      <c r="B17" s="136" t="s">
        <v>613</v>
      </c>
      <c r="C17" s="62">
        <f>C18+C23+C24+C25+C26+C27</f>
        <v>0</v>
      </c>
      <c r="D17" s="62">
        <f>D18+D23+D24+D25+D26+D27</f>
        <v>0</v>
      </c>
      <c r="E17" s="62">
        <f>E18+E23+E24+E25+E26+E27</f>
        <v>0</v>
      </c>
      <c r="F17" s="62">
        <f t="shared" si="0"/>
        <v>0</v>
      </c>
      <c r="G17" s="62">
        <f t="shared" si="1"/>
        <v>0</v>
      </c>
      <c r="H17" s="62">
        <f>H18+H23+H24+H25+H26+H27</f>
        <v>0</v>
      </c>
      <c r="I17" s="62">
        <f>I18+I23+I24+I25+I26+I27</f>
        <v>3718900.8600000003</v>
      </c>
      <c r="J17" s="62">
        <f>J18+J23+J24+J25+J26+J27</f>
        <v>0</v>
      </c>
      <c r="K17" s="62">
        <f>K18+K23+K24+K25+K26+K27</f>
        <v>0</v>
      </c>
      <c r="L17" s="62">
        <f t="shared" si="4"/>
        <v>0</v>
      </c>
      <c r="M17" s="62">
        <f>M18+M23+M24+M25+M26+M27</f>
        <v>1869657.28</v>
      </c>
      <c r="N17" s="62">
        <f t="shared" si="2"/>
        <v>1869657.28</v>
      </c>
      <c r="O17" s="63">
        <f t="shared" si="3"/>
        <v>0</v>
      </c>
      <c r="P17" s="88"/>
      <c r="Q17" s="160">
        <v>1</v>
      </c>
    </row>
    <row r="18" spans="1:17" ht="21.75" customHeight="1">
      <c r="A18" s="137" t="s">
        <v>478</v>
      </c>
      <c r="B18" s="136" t="s">
        <v>482</v>
      </c>
      <c r="C18" s="49"/>
      <c r="D18" s="221">
        <f>D21</f>
        <v>0</v>
      </c>
      <c r="E18" s="221">
        <f>E21</f>
        <v>0</v>
      </c>
      <c r="F18" s="62">
        <f t="shared" si="0"/>
        <v>0</v>
      </c>
      <c r="G18" s="62">
        <f t="shared" si="1"/>
        <v>0</v>
      </c>
      <c r="H18" s="221"/>
      <c r="I18" s="221">
        <f>SUM(I19:I22)</f>
        <v>1849243.58</v>
      </c>
      <c r="J18" s="161"/>
      <c r="K18" s="161"/>
      <c r="L18" s="114">
        <f t="shared" si="4"/>
        <v>0</v>
      </c>
      <c r="M18" s="161">
        <f>SUM(M19:M22)</f>
        <v>0</v>
      </c>
      <c r="N18" s="62">
        <f t="shared" si="2"/>
        <v>0</v>
      </c>
      <c r="O18" s="63">
        <f t="shared" si="3"/>
        <v>0</v>
      </c>
      <c r="P18" s="88"/>
      <c r="Q18" s="160">
        <v>1</v>
      </c>
    </row>
    <row r="19" spans="1:17" ht="21.75" customHeight="1">
      <c r="A19" s="137" t="s">
        <v>572</v>
      </c>
      <c r="B19" s="136" t="s">
        <v>527</v>
      </c>
      <c r="C19" s="237"/>
      <c r="D19" s="237"/>
      <c r="E19" s="237"/>
      <c r="F19" s="236"/>
      <c r="G19" s="236"/>
      <c r="H19" s="237"/>
      <c r="I19" s="161"/>
      <c r="J19" s="237"/>
      <c r="K19" s="237"/>
      <c r="L19" s="238"/>
      <c r="M19" s="221">
        <f>I19</f>
        <v>0</v>
      </c>
      <c r="N19" s="236"/>
      <c r="O19" s="239"/>
      <c r="P19" s="88"/>
      <c r="Q19" s="160"/>
    </row>
    <row r="20" spans="1:17" ht="21.75" customHeight="1">
      <c r="A20" s="137" t="s">
        <v>573</v>
      </c>
      <c r="B20" s="136" t="s">
        <v>528</v>
      </c>
      <c r="C20" s="237"/>
      <c r="D20" s="237"/>
      <c r="E20" s="237"/>
      <c r="F20" s="236"/>
      <c r="G20" s="236"/>
      <c r="H20" s="237"/>
      <c r="I20" s="161">
        <v>670197.37</v>
      </c>
      <c r="J20" s="237"/>
      <c r="K20" s="237"/>
      <c r="L20" s="238"/>
      <c r="M20" s="221">
        <f>I20</f>
        <v>670197.37</v>
      </c>
      <c r="N20" s="236"/>
      <c r="O20" s="239"/>
      <c r="P20" s="88"/>
      <c r="Q20" s="160"/>
    </row>
    <row r="21" spans="1:17" ht="21.75" customHeight="1">
      <c r="A21" s="137" t="s">
        <v>574</v>
      </c>
      <c r="B21" s="136" t="s">
        <v>502</v>
      </c>
      <c r="C21" s="161"/>
      <c r="D21" s="161"/>
      <c r="E21" s="161"/>
      <c r="F21" s="62">
        <f>D21+E21</f>
        <v>0</v>
      </c>
      <c r="G21" s="62">
        <f>C21-F21</f>
        <v>0</v>
      </c>
      <c r="H21" s="237"/>
      <c r="I21" s="161">
        <v>1179046.21</v>
      </c>
      <c r="J21" s="237"/>
      <c r="K21" s="237"/>
      <c r="L21" s="238"/>
      <c r="M21" s="221">
        <f>MIN(I21,(G18-I19-I20))</f>
        <v>-670197.37</v>
      </c>
      <c r="N21" s="236"/>
      <c r="O21" s="239"/>
      <c r="P21" s="88"/>
      <c r="Q21" s="160"/>
    </row>
    <row r="22" spans="1:17" ht="21.75" customHeight="1">
      <c r="A22" s="137" t="s">
        <v>575</v>
      </c>
      <c r="B22" s="136" t="s">
        <v>390</v>
      </c>
      <c r="C22" s="237"/>
      <c r="D22" s="237"/>
      <c r="E22" s="237"/>
      <c r="F22" s="236"/>
      <c r="G22" s="236"/>
      <c r="H22" s="237"/>
      <c r="I22" s="161"/>
      <c r="J22" s="237"/>
      <c r="K22" s="237"/>
      <c r="L22" s="238"/>
      <c r="M22" s="161"/>
      <c r="N22" s="236"/>
      <c r="O22" s="239"/>
      <c r="P22" s="88"/>
      <c r="Q22" s="160"/>
    </row>
    <row r="23" spans="1:17" ht="21.75" customHeight="1">
      <c r="A23" s="137" t="s">
        <v>479</v>
      </c>
      <c r="B23" s="136" t="s">
        <v>471</v>
      </c>
      <c r="C23" s="237"/>
      <c r="D23" s="237"/>
      <c r="E23" s="237"/>
      <c r="F23" s="236">
        <f t="shared" si="0"/>
        <v>0</v>
      </c>
      <c r="G23" s="236">
        <f>C23-F23</f>
        <v>0</v>
      </c>
      <c r="H23" s="221"/>
      <c r="I23" s="161"/>
      <c r="J23" s="161"/>
      <c r="K23" s="161"/>
      <c r="L23" s="114">
        <f t="shared" si="4"/>
        <v>0</v>
      </c>
      <c r="M23" s="114">
        <f>I23</f>
        <v>0</v>
      </c>
      <c r="N23" s="62">
        <f t="shared" si="2"/>
        <v>0</v>
      </c>
      <c r="O23" s="63">
        <f t="shared" si="3"/>
        <v>0</v>
      </c>
      <c r="P23" s="88"/>
      <c r="Q23" s="160">
        <v>1</v>
      </c>
    </row>
    <row r="24" spans="1:17" ht="21.75" customHeight="1">
      <c r="A24" s="137" t="s">
        <v>480</v>
      </c>
      <c r="B24" s="136" t="s">
        <v>472</v>
      </c>
      <c r="C24" s="237"/>
      <c r="D24" s="237"/>
      <c r="E24" s="237"/>
      <c r="F24" s="236">
        <f t="shared" si="0"/>
        <v>0</v>
      </c>
      <c r="G24" s="236">
        <f t="shared" si="1"/>
        <v>0</v>
      </c>
      <c r="H24" s="221"/>
      <c r="I24" s="161">
        <v>562912.45</v>
      </c>
      <c r="J24" s="161"/>
      <c r="K24" s="161"/>
      <c r="L24" s="114">
        <f t="shared" si="4"/>
        <v>0</v>
      </c>
      <c r="M24" s="114">
        <f>I24</f>
        <v>562912.45</v>
      </c>
      <c r="N24" s="62">
        <f t="shared" si="2"/>
        <v>562912.45</v>
      </c>
      <c r="O24" s="63">
        <f t="shared" si="3"/>
        <v>0</v>
      </c>
      <c r="P24" s="88"/>
      <c r="Q24" s="160">
        <v>1</v>
      </c>
    </row>
    <row r="25" spans="1:17" ht="21.75" customHeight="1">
      <c r="A25" s="137" t="s">
        <v>481</v>
      </c>
      <c r="B25" s="136" t="s">
        <v>473</v>
      </c>
      <c r="C25" s="237"/>
      <c r="D25" s="237"/>
      <c r="E25" s="237"/>
      <c r="F25" s="236">
        <f t="shared" si="0"/>
        <v>0</v>
      </c>
      <c r="G25" s="236">
        <f t="shared" si="1"/>
        <v>0</v>
      </c>
      <c r="H25" s="221"/>
      <c r="I25" s="161">
        <v>1231462.83</v>
      </c>
      <c r="J25" s="161"/>
      <c r="K25" s="161"/>
      <c r="L25" s="114">
        <f t="shared" si="4"/>
        <v>0</v>
      </c>
      <c r="M25" s="114">
        <f>I25</f>
        <v>1231462.83</v>
      </c>
      <c r="N25" s="62">
        <f t="shared" si="2"/>
        <v>1231462.83</v>
      </c>
      <c r="O25" s="63">
        <f t="shared" si="3"/>
        <v>0</v>
      </c>
      <c r="P25" s="88"/>
      <c r="Q25" s="160">
        <v>1</v>
      </c>
    </row>
    <row r="26" spans="1:17" ht="21.75" customHeight="1">
      <c r="A26" s="137" t="s">
        <v>519</v>
      </c>
      <c r="B26" s="52" t="s">
        <v>531</v>
      </c>
      <c r="C26" s="237"/>
      <c r="D26" s="237"/>
      <c r="E26" s="237"/>
      <c r="F26" s="236">
        <f t="shared" si="0"/>
        <v>0</v>
      </c>
      <c r="G26" s="236">
        <f t="shared" si="1"/>
        <v>0</v>
      </c>
      <c r="H26" s="221"/>
      <c r="I26" s="161"/>
      <c r="J26" s="161"/>
      <c r="K26" s="161"/>
      <c r="L26" s="114">
        <f t="shared" si="4"/>
        <v>0</v>
      </c>
      <c r="M26" s="114">
        <f>I26</f>
        <v>0</v>
      </c>
      <c r="N26" s="62">
        <f t="shared" si="2"/>
        <v>0</v>
      </c>
      <c r="O26" s="63">
        <f t="shared" si="3"/>
        <v>0</v>
      </c>
      <c r="P26" s="88"/>
      <c r="Q26" s="160">
        <v>1</v>
      </c>
    </row>
    <row r="27" spans="1:17" ht="21.75" customHeight="1">
      <c r="A27" s="137" t="s">
        <v>593</v>
      </c>
      <c r="B27" s="251" t="s">
        <v>609</v>
      </c>
      <c r="C27" s="237"/>
      <c r="D27" s="237"/>
      <c r="E27" s="237"/>
      <c r="F27" s="252"/>
      <c r="G27" s="252"/>
      <c r="H27" s="221"/>
      <c r="I27" s="161">
        <v>75282</v>
      </c>
      <c r="J27" s="161"/>
      <c r="K27" s="161"/>
      <c r="L27" s="114">
        <f t="shared" si="4"/>
        <v>0</v>
      </c>
      <c r="M27" s="114">
        <f>I27</f>
        <v>75282</v>
      </c>
      <c r="N27" s="62">
        <f t="shared" si="2"/>
        <v>75282</v>
      </c>
      <c r="O27" s="63">
        <f t="shared" si="3"/>
        <v>0</v>
      </c>
      <c r="P27" s="88"/>
      <c r="Q27" s="160"/>
    </row>
    <row r="28" spans="1:17" ht="21.75" customHeight="1" thickBot="1">
      <c r="A28" s="138" t="s">
        <v>344</v>
      </c>
      <c r="B28" s="139" t="s">
        <v>455</v>
      </c>
      <c r="C28" s="111">
        <f>C13+C17</f>
        <v>0</v>
      </c>
      <c r="D28" s="111">
        <f>D13+D17</f>
        <v>0</v>
      </c>
      <c r="E28" s="111">
        <f>E13+E17</f>
        <v>0</v>
      </c>
      <c r="F28" s="111">
        <f aca="true" t="shared" si="5" ref="F28:O28">F13+F17</f>
        <v>0</v>
      </c>
      <c r="G28" s="111">
        <f t="shared" si="5"/>
        <v>0</v>
      </c>
      <c r="H28" s="111">
        <f t="shared" si="5"/>
        <v>0</v>
      </c>
      <c r="I28" s="111">
        <f t="shared" si="5"/>
        <v>28272874.65</v>
      </c>
      <c r="J28" s="111">
        <f t="shared" si="5"/>
        <v>0</v>
      </c>
      <c r="K28" s="111">
        <f t="shared" si="5"/>
        <v>0</v>
      </c>
      <c r="L28" s="111">
        <f t="shared" si="5"/>
        <v>0</v>
      </c>
      <c r="M28" s="111">
        <f t="shared" si="5"/>
        <v>26423631.07</v>
      </c>
      <c r="N28" s="111">
        <f t="shared" si="5"/>
        <v>26423631.07</v>
      </c>
      <c r="O28" s="162">
        <f t="shared" si="5"/>
        <v>0</v>
      </c>
      <c r="P28" s="88"/>
      <c r="Q28" s="160">
        <v>1</v>
      </c>
    </row>
    <row r="29" spans="1:16" ht="12.75">
      <c r="A29" s="222"/>
      <c r="B29" s="223"/>
      <c r="C29" s="224"/>
      <c r="D29" s="224"/>
      <c r="E29" s="224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12.75">
      <c r="A30" s="199" t="s">
        <v>665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ht="15" customHeight="1">
      <c r="A31" s="442" t="s">
        <v>705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88"/>
    </row>
    <row r="32" spans="1:16" ht="27" customHeight="1">
      <c r="A32" s="442" t="s">
        <v>690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88"/>
    </row>
    <row r="33" spans="1:16" ht="15.75" customHeight="1">
      <c r="A33" s="156" t="s">
        <v>837</v>
      </c>
      <c r="B33" s="156"/>
      <c r="C33" s="156"/>
      <c r="D33" s="156"/>
      <c r="E33" s="156"/>
      <c r="F33" s="156"/>
      <c r="G33" s="156"/>
      <c r="H33" s="88"/>
      <c r="I33" s="88"/>
      <c r="J33" s="88"/>
      <c r="K33" s="88"/>
      <c r="L33" s="88"/>
      <c r="M33" s="112"/>
      <c r="N33" s="112"/>
      <c r="O33" s="88"/>
      <c r="P33" s="88"/>
    </row>
    <row r="34" spans="1:16" ht="17.25" customHeight="1">
      <c r="A34" s="170" t="s">
        <v>706</v>
      </c>
      <c r="B34" s="47"/>
      <c r="C34" s="45"/>
      <c r="D34" s="45"/>
      <c r="E34" s="45"/>
      <c r="F34" s="45"/>
      <c r="G34" s="45"/>
      <c r="H34" s="88"/>
      <c r="I34" s="88"/>
      <c r="J34" s="171"/>
      <c r="K34" s="88"/>
      <c r="L34" s="171"/>
      <c r="M34" s="88"/>
      <c r="N34" s="88"/>
      <c r="O34" s="88"/>
      <c r="P34" s="88"/>
    </row>
    <row r="35" spans="1:16" ht="16.5" customHeight="1">
      <c r="A35" s="170" t="s">
        <v>814</v>
      </c>
      <c r="B35" s="47"/>
      <c r="C35" s="45"/>
      <c r="D35" s="45"/>
      <c r="E35" s="45"/>
      <c r="F35" s="45"/>
      <c r="G35" s="45"/>
      <c r="H35" s="88"/>
      <c r="I35" s="88"/>
      <c r="J35" s="171"/>
      <c r="K35" s="88"/>
      <c r="L35" s="171"/>
      <c r="M35" s="88"/>
      <c r="N35" s="88"/>
      <c r="O35" s="88"/>
      <c r="P35" s="88"/>
    </row>
    <row r="36" spans="1:16" ht="51.75" customHeight="1">
      <c r="A36" s="183"/>
      <c r="B36" s="209" t="s">
        <v>345</v>
      </c>
      <c r="C36" s="112"/>
      <c r="D36" s="88"/>
      <c r="E36" s="88"/>
      <c r="F36" s="88"/>
      <c r="G36" s="112"/>
      <c r="H36" s="88"/>
      <c r="I36" s="88"/>
      <c r="J36" s="88"/>
      <c r="K36" s="88"/>
      <c r="L36" s="112"/>
      <c r="M36" s="112" t="s">
        <v>346</v>
      </c>
      <c r="N36" s="112"/>
      <c r="O36" s="88"/>
      <c r="P36" s="88"/>
    </row>
    <row r="37" spans="1:16" ht="12.75">
      <c r="A37" s="183"/>
      <c r="B37" s="209"/>
      <c r="C37" s="112"/>
      <c r="D37" s="88"/>
      <c r="E37" s="88"/>
      <c r="F37" s="88"/>
      <c r="G37" s="112"/>
      <c r="H37" s="88"/>
      <c r="I37" s="88"/>
      <c r="J37" s="88"/>
      <c r="K37" s="88"/>
      <c r="L37" s="112"/>
      <c r="M37" s="112"/>
      <c r="N37" s="112"/>
      <c r="O37" s="88"/>
      <c r="P37" s="88"/>
    </row>
    <row r="38" spans="1:16" ht="12.75">
      <c r="A38" s="183"/>
      <c r="B38" s="210" t="s">
        <v>347</v>
      </c>
      <c r="C38" s="112"/>
      <c r="D38" s="88"/>
      <c r="E38" s="88"/>
      <c r="F38" s="88"/>
      <c r="G38" s="112"/>
      <c r="H38" s="88"/>
      <c r="I38" s="88"/>
      <c r="J38" s="88"/>
      <c r="K38" s="88"/>
      <c r="L38" s="112"/>
      <c r="M38" s="210" t="s">
        <v>347</v>
      </c>
      <c r="N38" s="112"/>
      <c r="O38" s="88"/>
      <c r="P38" s="88"/>
    </row>
    <row r="39" spans="1:16" ht="12.75">
      <c r="A39" s="183"/>
      <c r="B39" s="209"/>
      <c r="C39" s="112"/>
      <c r="D39" s="88"/>
      <c r="E39" s="88"/>
      <c r="F39" s="88"/>
      <c r="G39" s="112"/>
      <c r="H39" s="88"/>
      <c r="I39" s="88"/>
      <c r="J39" s="88"/>
      <c r="K39" s="88"/>
      <c r="L39" s="88"/>
      <c r="M39" s="112"/>
      <c r="N39" s="112"/>
      <c r="O39" s="88"/>
      <c r="P39" s="88"/>
    </row>
    <row r="40" spans="1:16" ht="12.75">
      <c r="A40" s="183"/>
      <c r="B40" s="209"/>
      <c r="C40" s="112"/>
      <c r="D40" s="88"/>
      <c r="E40" s="88"/>
      <c r="F40" s="88"/>
      <c r="G40" s="112"/>
      <c r="H40" s="88"/>
      <c r="I40" s="88"/>
      <c r="J40" s="88"/>
      <c r="K40" s="88"/>
      <c r="L40" s="88"/>
      <c r="M40" s="112"/>
      <c r="N40" s="112"/>
      <c r="O40" s="88"/>
      <c r="P40" s="88"/>
    </row>
    <row r="41" spans="1:16" ht="12.75">
      <c r="A41" s="211"/>
      <c r="B41" s="200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16" ht="12.75">
      <c r="A42" s="211"/>
      <c r="B42" s="200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6" ht="12.75">
      <c r="A43" s="211"/>
      <c r="B43" s="200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ht="12.75">
      <c r="A44" s="211"/>
      <c r="B44" s="200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ht="12.75">
      <c r="A45" s="211"/>
      <c r="B45" s="200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16" ht="12.75">
      <c r="A46" s="211"/>
      <c r="B46" s="200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ht="12.75">
      <c r="A47" s="211"/>
      <c r="B47" s="200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ht="12.75">
      <c r="A48" s="211"/>
      <c r="B48" s="200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 ht="12.75">
      <c r="A49" s="211"/>
      <c r="B49" s="200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ht="12.75">
      <c r="A50" s="211"/>
      <c r="B50" s="200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ht="12.75">
      <c r="A51" s="211"/>
      <c r="B51" s="200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ht="12.75">
      <c r="A52" s="211"/>
      <c r="B52" s="200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ht="12.75">
      <c r="A53" s="211"/>
      <c r="B53" s="200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ht="12.75">
      <c r="A54" s="211"/>
      <c r="B54" s="200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ht="12.75">
      <c r="A55" s="211"/>
      <c r="B55" s="200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</sheetData>
  <sheetProtection password="CCCC" sheet="1"/>
  <mergeCells count="17">
    <mergeCell ref="O10:O11"/>
    <mergeCell ref="B10:B11"/>
    <mergeCell ref="C10:C11"/>
    <mergeCell ref="D10:D11"/>
    <mergeCell ref="E10:E11"/>
    <mergeCell ref="M10:M11"/>
    <mergeCell ref="N10:N11"/>
    <mergeCell ref="A32:O32"/>
    <mergeCell ref="G10:G11"/>
    <mergeCell ref="H10:H11"/>
    <mergeCell ref="I10:I11"/>
    <mergeCell ref="J10:J11"/>
    <mergeCell ref="K10:K11"/>
    <mergeCell ref="L10:L11"/>
    <mergeCell ref="A31:O31"/>
    <mergeCell ref="F10:F11"/>
    <mergeCell ref="A10:A11"/>
  </mergeCells>
  <dataValidations count="8">
    <dataValidation type="whole" operator="equal" allowBlank="1" showInputMessage="1" showErrorMessage="1" errorTitle="UPOZORENJE" error="Uneli ste neispravan podatak. Vrednost u ovom polju mora biti 0 !!!" sqref="H17:H27 H14:H15 D23:F27 F21">
      <formula1>0</formula1>
    </dataValidation>
    <dataValidation type="decimal" operator="greaterThan" allowBlank="1" showInputMessage="1" errorTitle="Upozorenje" error="Uneli ste neispravan podatak. Ponovite unos !!!" sqref="J18:J22 J28 J14:J16">
      <formula1>-0.0001</formula1>
    </dataValidation>
    <dataValidation type="decimal" operator="greaterThan" allowBlank="1" showInputMessage="1" showErrorMessage="1" errorTitle="Upozorenje" error="Uneli ste neispravan podatak. Ponovite unos !!!" sqref="H28 I18:I28 I17:K17 F22 I14:I16 G21:G28 C13:G17 C28:F28 H13:J13 F18:G20 C18:E22 K18:K28 K13:K16 L13:O28">
      <formula1>-0.0001</formula1>
    </dataValidation>
    <dataValidation type="decimal" allowBlank="1" showInputMessage="1" showErrorMessage="1" error="Proveri unos !!" sqref="N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H16">
      <formula1>-0.0000001</formula1>
    </dataValidation>
    <dataValidation type="decimal" operator="greaterThan" allowBlank="1" showInputMessage="1" showErrorMessage="1" errorTitle="Upozorenje" error="Uneli ste neispravan podatak. Ponovite unos !!!" sqref="C23:C27">
      <formula1>-0.00001</formula1>
    </dataValidation>
    <dataValidation type="decimal" operator="greaterThan" allowBlank="1" showInputMessage="1" showErrorMessage="1" errorTitle="UPOZORENJE" error="Uneli ste neispravan podatak. Ponovite unos !!!" sqref="J23:J25">
      <formula1>-0.0001</formula1>
    </dataValidation>
    <dataValidation type="decimal" operator="greaterThan" allowBlank="1" showInputMessage="1" showErrorMessage="1" errorTitle="UPOZORENJE" error="Uneli ste neispravan podatak. Vrednost u ovom polju mora biti 0 !!!" sqref="J26:J27">
      <formula1>-0.0001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tabColor theme="9" tint="0.5999900102615356"/>
  </sheetPr>
  <dimension ref="A1:I50"/>
  <sheetViews>
    <sheetView showGridLines="0" showRowColHeaders="0" showZeros="0" showOutlineSymbols="0" zoomScaleSheetLayoutView="100" zoomScalePageLayoutView="0" workbookViewId="0" topLeftCell="A4">
      <selection activeCell="H18" sqref="H18"/>
    </sheetView>
  </sheetViews>
  <sheetFormatPr defaultColWidth="9.140625" defaultRowHeight="12.75"/>
  <cols>
    <col min="1" max="1" width="5.00390625" style="71" customWidth="1"/>
    <col min="2" max="2" width="56.140625" style="65" customWidth="1"/>
    <col min="3" max="5" width="18.8515625" style="68" customWidth="1"/>
    <col min="6" max="6" width="17.421875" style="68" customWidth="1"/>
    <col min="7" max="7" width="2.140625" style="68" customWidth="1"/>
    <col min="8" max="8" width="19.421875" style="68" customWidth="1"/>
    <col min="9" max="16384" width="9.140625" style="68" customWidth="1"/>
  </cols>
  <sheetData>
    <row r="1" spans="1:8" ht="12.75">
      <c r="A1" s="48" t="s">
        <v>425</v>
      </c>
      <c r="B1" s="37"/>
      <c r="E1" s="395"/>
      <c r="F1" s="395"/>
      <c r="G1" s="395" t="s">
        <v>753</v>
      </c>
      <c r="H1" s="396" t="s">
        <v>836</v>
      </c>
    </row>
    <row r="2" spans="1:2" ht="12.75">
      <c r="A2" s="48" t="s">
        <v>335</v>
      </c>
      <c r="B2" s="37"/>
    </row>
    <row r="3" spans="1:5" ht="12.75">
      <c r="A3" s="48" t="s">
        <v>357</v>
      </c>
      <c r="B3" s="37"/>
      <c r="C3" s="88"/>
      <c r="D3" s="88"/>
      <c r="E3" s="88"/>
    </row>
    <row r="4" spans="1:9" ht="14.25" customHeight="1">
      <c r="A4" s="188"/>
      <c r="B4" s="209"/>
      <c r="C4" s="88"/>
      <c r="D4" s="88"/>
      <c r="E4" s="88"/>
      <c r="F4" s="88"/>
      <c r="G4" s="88"/>
      <c r="H4" s="88"/>
      <c r="I4" s="88"/>
    </row>
    <row r="5" spans="1:9" ht="18.75">
      <c r="A5" s="475" t="s">
        <v>815</v>
      </c>
      <c r="B5" s="475"/>
      <c r="C5" s="475"/>
      <c r="D5" s="475"/>
      <c r="E5" s="475"/>
      <c r="F5" s="475"/>
      <c r="G5" s="88"/>
      <c r="H5" s="88"/>
      <c r="I5" s="88"/>
    </row>
    <row r="6" spans="1:9" ht="29.25" customHeight="1">
      <c r="A6" s="199"/>
      <c r="B6" s="200"/>
      <c r="C6" s="88"/>
      <c r="D6" s="88"/>
      <c r="E6" s="88"/>
      <c r="F6" s="88"/>
      <c r="G6" s="88"/>
      <c r="H6" s="88"/>
      <c r="I6" s="88"/>
    </row>
    <row r="7" spans="1:2" ht="24.75" customHeight="1">
      <c r="A7" s="13" t="str">
        <f>"ФИЛИЈАЛА:   "&amp;Filijala</f>
        <v>ФИЛИЈАЛА:   19 КРУШЕВАЦ</v>
      </c>
      <c r="B7" s="67"/>
    </row>
    <row r="8" spans="1:2" ht="15.75" customHeight="1">
      <c r="A8" s="13" t="str">
        <f>"ЗДРАВСТВЕНА УСТАНОВА:  "&amp;ZU</f>
        <v>ЗДРАВСТВЕНА УСТАНОВА:  00219001 ДЗ ТРСТЕНИК</v>
      </c>
      <c r="B8" s="67"/>
    </row>
    <row r="9" spans="1:8" s="45" customFormat="1" ht="15.75" customHeight="1">
      <c r="A9" s="371"/>
      <c r="B9" s="372"/>
      <c r="C9" s="373"/>
      <c r="D9" s="373"/>
      <c r="E9" s="373"/>
      <c r="H9" s="374" t="s">
        <v>337</v>
      </c>
    </row>
    <row r="10" spans="1:8" s="45" customFormat="1" ht="24" customHeight="1">
      <c r="A10" s="476" t="s">
        <v>338</v>
      </c>
      <c r="B10" s="470" t="s">
        <v>339</v>
      </c>
      <c r="C10" s="471" t="s">
        <v>758</v>
      </c>
      <c r="D10" s="472"/>
      <c r="E10" s="472"/>
      <c r="F10" s="473"/>
      <c r="H10" s="470" t="s">
        <v>816</v>
      </c>
    </row>
    <row r="11" spans="1:8" s="45" customFormat="1" ht="41.25" customHeight="1">
      <c r="A11" s="476"/>
      <c r="B11" s="470"/>
      <c r="C11" s="399" t="s">
        <v>834</v>
      </c>
      <c r="D11" s="399" t="s">
        <v>835</v>
      </c>
      <c r="E11" s="399" t="s">
        <v>817</v>
      </c>
      <c r="F11" s="376" t="s">
        <v>568</v>
      </c>
      <c r="G11" s="46"/>
      <c r="H11" s="470"/>
    </row>
    <row r="12" spans="1:8" s="45" customFormat="1" ht="19.5" customHeight="1">
      <c r="A12" s="375">
        <v>0</v>
      </c>
      <c r="B12" s="375"/>
      <c r="C12" s="376">
        <v>1</v>
      </c>
      <c r="D12" s="376">
        <v>2</v>
      </c>
      <c r="E12" s="376">
        <v>3</v>
      </c>
      <c r="F12" s="376" t="s">
        <v>708</v>
      </c>
      <c r="H12" s="376">
        <v>5</v>
      </c>
    </row>
    <row r="13" spans="1:8" s="45" customFormat="1" ht="26.25" customHeight="1">
      <c r="A13" s="377">
        <v>1</v>
      </c>
      <c r="B13" s="378" t="s">
        <v>709</v>
      </c>
      <c r="C13" s="379">
        <f>C14+C15+C16+C17+C18</f>
        <v>0</v>
      </c>
      <c r="D13" s="379">
        <f>D14+D15+D16+D17+D18</f>
        <v>0</v>
      </c>
      <c r="E13" s="379">
        <f>E14+E15+E16+E17+E18</f>
        <v>4445072.49</v>
      </c>
      <c r="F13" s="379">
        <f>F14+F15+F16+F17+F18</f>
        <v>4445072.49</v>
      </c>
      <c r="H13" s="379">
        <f>H14+H15+H16+H17+H18</f>
        <v>15615547.15</v>
      </c>
    </row>
    <row r="14" spans="1:8" s="45" customFormat="1" ht="19.5" customHeight="1">
      <c r="A14" s="380" t="s">
        <v>391</v>
      </c>
      <c r="B14" s="381" t="s">
        <v>591</v>
      </c>
      <c r="C14" s="382"/>
      <c r="D14" s="383"/>
      <c r="E14" s="383"/>
      <c r="F14" s="384">
        <f>+C14+D14+E14</f>
        <v>0</v>
      </c>
      <c r="H14" s="383">
        <v>4887883.04</v>
      </c>
    </row>
    <row r="15" spans="1:8" s="45" customFormat="1" ht="19.5" customHeight="1">
      <c r="A15" s="380" t="s">
        <v>392</v>
      </c>
      <c r="B15" s="381" t="s">
        <v>592</v>
      </c>
      <c r="C15" s="382"/>
      <c r="D15" s="383"/>
      <c r="E15" s="383">
        <v>75885.8</v>
      </c>
      <c r="F15" s="384">
        <f>+C15+D15+E15</f>
        <v>75885.8</v>
      </c>
      <c r="H15" s="383">
        <v>2130385.79</v>
      </c>
    </row>
    <row r="16" spans="1:8" s="45" customFormat="1" ht="19.5" customHeight="1">
      <c r="A16" s="380" t="s">
        <v>393</v>
      </c>
      <c r="B16" s="385" t="s">
        <v>710</v>
      </c>
      <c r="C16" s="382"/>
      <c r="D16" s="383"/>
      <c r="E16" s="383">
        <v>10025.83</v>
      </c>
      <c r="F16" s="384">
        <f>+C16+D16+E16</f>
        <v>10025.83</v>
      </c>
      <c r="H16" s="383">
        <v>2231063.67</v>
      </c>
    </row>
    <row r="17" spans="1:8" s="45" customFormat="1" ht="25.5">
      <c r="A17" s="380" t="s">
        <v>394</v>
      </c>
      <c r="B17" s="385" t="s">
        <v>585</v>
      </c>
      <c r="C17" s="382"/>
      <c r="D17" s="383"/>
      <c r="E17" s="383">
        <v>4359160.86</v>
      </c>
      <c r="F17" s="384">
        <f>+C17+D17+E17</f>
        <v>4359160.86</v>
      </c>
      <c r="H17" s="383">
        <v>6345059.89</v>
      </c>
    </row>
    <row r="18" spans="1:8" s="45" customFormat="1" ht="25.5">
      <c r="A18" s="380" t="s">
        <v>711</v>
      </c>
      <c r="B18" s="385" t="s">
        <v>712</v>
      </c>
      <c r="C18" s="382"/>
      <c r="D18" s="383"/>
      <c r="E18" s="383"/>
      <c r="F18" s="384">
        <f>+C18+D18+E18</f>
        <v>0</v>
      </c>
      <c r="H18" s="383">
        <v>21154.76</v>
      </c>
    </row>
    <row r="19" spans="1:8" s="45" customFormat="1" ht="51">
      <c r="A19" s="386" t="s">
        <v>358</v>
      </c>
      <c r="B19" s="378" t="s">
        <v>713</v>
      </c>
      <c r="C19" s="379">
        <f>SUM(C20:C37)</f>
        <v>0</v>
      </c>
      <c r="D19" s="379">
        <f>SUM(D20:D37)</f>
        <v>0</v>
      </c>
      <c r="E19" s="379">
        <f>SUM(E20:E37)</f>
        <v>0</v>
      </c>
      <c r="F19" s="379">
        <f>SUM(F20:F37)</f>
        <v>0</v>
      </c>
      <c r="H19" s="379">
        <f>SUM(H20:H37)</f>
        <v>0</v>
      </c>
    </row>
    <row r="20" spans="1:8" s="45" customFormat="1" ht="19.5" customHeight="1">
      <c r="A20" s="380" t="s">
        <v>478</v>
      </c>
      <c r="B20" s="385" t="s">
        <v>714</v>
      </c>
      <c r="C20" s="382"/>
      <c r="D20" s="383"/>
      <c r="E20" s="383"/>
      <c r="F20" s="384">
        <f aca="true" t="shared" si="0" ref="F20:F37">+C20+D20+E20</f>
        <v>0</v>
      </c>
      <c r="H20" s="383"/>
    </row>
    <row r="21" spans="1:8" s="45" customFormat="1" ht="19.5" customHeight="1">
      <c r="A21" s="380" t="s">
        <v>479</v>
      </c>
      <c r="B21" s="385" t="s">
        <v>715</v>
      </c>
      <c r="C21" s="382"/>
      <c r="D21" s="383"/>
      <c r="E21" s="383"/>
      <c r="F21" s="384">
        <f t="shared" si="0"/>
        <v>0</v>
      </c>
      <c r="H21" s="383"/>
    </row>
    <row r="22" spans="1:8" s="45" customFormat="1" ht="19.5" customHeight="1">
      <c r="A22" s="380" t="s">
        <v>480</v>
      </c>
      <c r="B22" s="385" t="s">
        <v>716</v>
      </c>
      <c r="C22" s="382"/>
      <c r="D22" s="383"/>
      <c r="E22" s="383"/>
      <c r="F22" s="384">
        <f t="shared" si="0"/>
        <v>0</v>
      </c>
      <c r="H22" s="383"/>
    </row>
    <row r="23" spans="1:8" s="45" customFormat="1" ht="19.5" customHeight="1">
      <c r="A23" s="380" t="s">
        <v>481</v>
      </c>
      <c r="B23" s="385" t="s">
        <v>717</v>
      </c>
      <c r="C23" s="382"/>
      <c r="D23" s="383"/>
      <c r="E23" s="383"/>
      <c r="F23" s="384">
        <f t="shared" si="0"/>
        <v>0</v>
      </c>
      <c r="H23" s="383"/>
    </row>
    <row r="24" spans="1:8" s="45" customFormat="1" ht="25.5">
      <c r="A24" s="380" t="s">
        <v>519</v>
      </c>
      <c r="B24" s="385" t="s">
        <v>588</v>
      </c>
      <c r="C24" s="382"/>
      <c r="D24" s="382"/>
      <c r="E24" s="382"/>
      <c r="F24" s="384">
        <f t="shared" si="0"/>
        <v>0</v>
      </c>
      <c r="H24" s="383"/>
    </row>
    <row r="25" spans="1:8" s="45" customFormat="1" ht="19.5" customHeight="1">
      <c r="A25" s="380" t="s">
        <v>593</v>
      </c>
      <c r="B25" s="385" t="s">
        <v>718</v>
      </c>
      <c r="C25" s="382"/>
      <c r="D25" s="383"/>
      <c r="E25" s="383"/>
      <c r="F25" s="384">
        <f t="shared" si="0"/>
        <v>0</v>
      </c>
      <c r="H25" s="383"/>
    </row>
    <row r="26" spans="1:8" s="45" customFormat="1" ht="19.5" customHeight="1">
      <c r="A26" s="380" t="s">
        <v>719</v>
      </c>
      <c r="B26" s="385" t="s">
        <v>720</v>
      </c>
      <c r="C26" s="382"/>
      <c r="D26" s="383"/>
      <c r="E26" s="383"/>
      <c r="F26" s="384">
        <f t="shared" si="0"/>
        <v>0</v>
      </c>
      <c r="H26" s="383"/>
    </row>
    <row r="27" spans="1:8" s="45" customFormat="1" ht="24" customHeight="1">
      <c r="A27" s="380" t="s">
        <v>721</v>
      </c>
      <c r="B27" s="385" t="s">
        <v>722</v>
      </c>
      <c r="C27" s="382"/>
      <c r="D27" s="383"/>
      <c r="E27" s="383"/>
      <c r="F27" s="384">
        <f t="shared" si="0"/>
        <v>0</v>
      </c>
      <c r="H27" s="383"/>
    </row>
    <row r="28" spans="1:8" s="45" customFormat="1" ht="20.25" customHeight="1">
      <c r="A28" s="380" t="s">
        <v>723</v>
      </c>
      <c r="B28" s="385" t="s">
        <v>724</v>
      </c>
      <c r="C28" s="382"/>
      <c r="D28" s="383"/>
      <c r="E28" s="383"/>
      <c r="F28" s="384">
        <f t="shared" si="0"/>
        <v>0</v>
      </c>
      <c r="H28" s="383"/>
    </row>
    <row r="29" spans="1:8" s="45" customFormat="1" ht="25.5">
      <c r="A29" s="380" t="s">
        <v>725</v>
      </c>
      <c r="B29" s="385" t="s">
        <v>726</v>
      </c>
      <c r="C29" s="382"/>
      <c r="D29" s="383"/>
      <c r="E29" s="383"/>
      <c r="F29" s="384">
        <f t="shared" si="0"/>
        <v>0</v>
      </c>
      <c r="H29" s="383"/>
    </row>
    <row r="30" spans="1:8" s="45" customFormat="1" ht="23.25" customHeight="1">
      <c r="A30" s="380" t="s">
        <v>727</v>
      </c>
      <c r="B30" s="385" t="s">
        <v>728</v>
      </c>
      <c r="C30" s="382"/>
      <c r="D30" s="383"/>
      <c r="E30" s="383"/>
      <c r="F30" s="384">
        <f t="shared" si="0"/>
        <v>0</v>
      </c>
      <c r="H30" s="383"/>
    </row>
    <row r="31" spans="1:8" s="45" customFormat="1" ht="19.5" customHeight="1">
      <c r="A31" s="380" t="s">
        <v>729</v>
      </c>
      <c r="B31" s="385" t="s">
        <v>730</v>
      </c>
      <c r="C31" s="382"/>
      <c r="D31" s="383"/>
      <c r="E31" s="383"/>
      <c r="F31" s="384">
        <f t="shared" si="0"/>
        <v>0</v>
      </c>
      <c r="H31" s="383"/>
    </row>
    <row r="32" spans="1:8" s="45" customFormat="1" ht="38.25">
      <c r="A32" s="380" t="s">
        <v>731</v>
      </c>
      <c r="B32" s="385" t="s">
        <v>732</v>
      </c>
      <c r="C32" s="382"/>
      <c r="D32" s="383"/>
      <c r="E32" s="383"/>
      <c r="F32" s="384">
        <f t="shared" si="0"/>
        <v>0</v>
      </c>
      <c r="H32" s="383"/>
    </row>
    <row r="33" spans="1:8" s="45" customFormat="1" ht="19.5" customHeight="1">
      <c r="A33" s="380" t="s">
        <v>733</v>
      </c>
      <c r="B33" s="385" t="s">
        <v>734</v>
      </c>
      <c r="C33" s="382"/>
      <c r="D33" s="383"/>
      <c r="E33" s="383"/>
      <c r="F33" s="384">
        <f t="shared" si="0"/>
        <v>0</v>
      </c>
      <c r="H33" s="383"/>
    </row>
    <row r="34" spans="1:8" s="45" customFormat="1" ht="19.5" customHeight="1">
      <c r="A34" s="380" t="s">
        <v>735</v>
      </c>
      <c r="B34" s="385" t="s">
        <v>736</v>
      </c>
      <c r="C34" s="382"/>
      <c r="D34" s="383"/>
      <c r="E34" s="383"/>
      <c r="F34" s="384">
        <f t="shared" si="0"/>
        <v>0</v>
      </c>
      <c r="H34" s="383"/>
    </row>
    <row r="35" spans="1:8" s="45" customFormat="1" ht="14.25" customHeight="1">
      <c r="A35" s="380" t="s">
        <v>737</v>
      </c>
      <c r="B35" s="385" t="s">
        <v>738</v>
      </c>
      <c r="C35" s="382"/>
      <c r="D35" s="383"/>
      <c r="E35" s="383"/>
      <c r="F35" s="384">
        <f t="shared" si="0"/>
        <v>0</v>
      </c>
      <c r="H35" s="383"/>
    </row>
    <row r="36" spans="1:8" s="45" customFormat="1" ht="30" customHeight="1">
      <c r="A36" s="380" t="s">
        <v>739</v>
      </c>
      <c r="B36" s="385" t="s">
        <v>740</v>
      </c>
      <c r="C36" s="387"/>
      <c r="D36" s="388"/>
      <c r="E36" s="388"/>
      <c r="F36" s="384">
        <f t="shared" si="0"/>
        <v>0</v>
      </c>
      <c r="H36" s="383"/>
    </row>
    <row r="37" spans="1:8" s="45" customFormat="1" ht="25.5">
      <c r="A37" s="380" t="s">
        <v>741</v>
      </c>
      <c r="B37" s="385" t="s">
        <v>742</v>
      </c>
      <c r="C37" s="382"/>
      <c r="D37" s="383"/>
      <c r="E37" s="383"/>
      <c r="F37" s="384">
        <f t="shared" si="0"/>
        <v>0</v>
      </c>
      <c r="H37" s="383"/>
    </row>
    <row r="38" spans="1:8" s="16" customFormat="1" ht="27.75" customHeight="1">
      <c r="A38" s="389" t="s">
        <v>359</v>
      </c>
      <c r="B38" s="390" t="s">
        <v>743</v>
      </c>
      <c r="C38" s="379">
        <f>+C39</f>
        <v>18220</v>
      </c>
      <c r="D38" s="379">
        <f>+D39</f>
        <v>0</v>
      </c>
      <c r="E38" s="379">
        <f>+E39</f>
        <v>5175</v>
      </c>
      <c r="F38" s="379">
        <f>+F39</f>
        <v>23395</v>
      </c>
      <c r="H38" s="379">
        <f>+H39</f>
        <v>556668.31</v>
      </c>
    </row>
    <row r="39" spans="1:8" s="16" customFormat="1" ht="23.25" customHeight="1">
      <c r="A39" s="380" t="s">
        <v>744</v>
      </c>
      <c r="B39" s="385" t="s">
        <v>482</v>
      </c>
      <c r="C39" s="394">
        <f>SUM(C40:C42)</f>
        <v>18220</v>
      </c>
      <c r="D39" s="394">
        <f>SUM(D40:D42)</f>
        <v>0</v>
      </c>
      <c r="E39" s="394">
        <f>SUM(E40:E42)</f>
        <v>5175</v>
      </c>
      <c r="F39" s="384">
        <f>SUM(F40:F42)</f>
        <v>23395</v>
      </c>
      <c r="H39" s="383">
        <v>556668.31</v>
      </c>
    </row>
    <row r="40" spans="1:8" s="16" customFormat="1" ht="23.25" customHeight="1">
      <c r="A40" s="380" t="s">
        <v>746</v>
      </c>
      <c r="B40" s="385" t="s">
        <v>749</v>
      </c>
      <c r="C40" s="382"/>
      <c r="D40" s="383"/>
      <c r="E40" s="383"/>
      <c r="F40" s="384">
        <f>+C40+D40+E40</f>
        <v>0</v>
      </c>
      <c r="H40" s="383"/>
    </row>
    <row r="41" spans="1:8" s="16" customFormat="1" ht="32.25" customHeight="1">
      <c r="A41" s="380" t="s">
        <v>747</v>
      </c>
      <c r="B41" s="385" t="s">
        <v>750</v>
      </c>
      <c r="C41" s="382"/>
      <c r="D41" s="383"/>
      <c r="E41" s="383"/>
      <c r="F41" s="384">
        <f>+C41+D41+E41</f>
        <v>0</v>
      </c>
      <c r="H41" s="383">
        <v>413242.52</v>
      </c>
    </row>
    <row r="42" spans="1:8" s="16" customFormat="1" ht="23.25" customHeight="1">
      <c r="A42" s="380" t="s">
        <v>748</v>
      </c>
      <c r="B42" s="385" t="s">
        <v>751</v>
      </c>
      <c r="C42" s="382">
        <v>18220</v>
      </c>
      <c r="D42" s="383"/>
      <c r="E42" s="383">
        <v>5175</v>
      </c>
      <c r="F42" s="384">
        <f>+C42+D42+E42</f>
        <v>23395</v>
      </c>
      <c r="H42" s="383">
        <v>143425.79</v>
      </c>
    </row>
    <row r="43" spans="1:8" s="16" customFormat="1" ht="33.75" customHeight="1">
      <c r="A43" s="391" t="s">
        <v>360</v>
      </c>
      <c r="B43" s="392" t="s">
        <v>745</v>
      </c>
      <c r="C43" s="393">
        <f>+C13+C19+C38</f>
        <v>18220</v>
      </c>
      <c r="D43" s="393">
        <f>+D13+D19+D38</f>
        <v>0</v>
      </c>
      <c r="E43" s="393">
        <f>+E13+E19+E38</f>
        <v>4450247.49</v>
      </c>
      <c r="F43" s="393">
        <f>+F13+F19+F38</f>
        <v>4468467.49</v>
      </c>
      <c r="H43" s="393">
        <f>+H13+H19+H38</f>
        <v>16172215.46</v>
      </c>
    </row>
    <row r="44" spans="1:2" s="16" customFormat="1" ht="12.75">
      <c r="A44" s="36"/>
      <c r="B44" s="37"/>
    </row>
    <row r="45" spans="1:8" ht="30" customHeight="1">
      <c r="A45" s="474" t="s">
        <v>838</v>
      </c>
      <c r="B45" s="474"/>
      <c r="C45" s="474"/>
      <c r="D45" s="474"/>
      <c r="E45" s="474"/>
      <c r="F45" s="474"/>
      <c r="G45" s="474"/>
      <c r="H45" s="474"/>
    </row>
    <row r="46" spans="1:8" ht="33.75" customHeight="1">
      <c r="A46" s="412" t="s">
        <v>752</v>
      </c>
      <c r="B46" s="412"/>
      <c r="C46" s="412"/>
      <c r="D46" s="412"/>
      <c r="E46" s="412"/>
      <c r="F46" s="412"/>
      <c r="G46" s="412"/>
      <c r="H46" s="412"/>
    </row>
    <row r="47" ht="12.75">
      <c r="B47" s="65" t="s">
        <v>440</v>
      </c>
    </row>
    <row r="50" ht="12.75">
      <c r="B50" s="65">
        <f>UPPER(B46)</f>
      </c>
    </row>
  </sheetData>
  <sheetProtection password="CCCC" sheet="1"/>
  <mergeCells count="7">
    <mergeCell ref="H10:H11"/>
    <mergeCell ref="C10:F10"/>
    <mergeCell ref="A45:H45"/>
    <mergeCell ref="A46:H46"/>
    <mergeCell ref="A5:F5"/>
    <mergeCell ref="A10:A11"/>
    <mergeCell ref="B10:B11"/>
  </mergeCells>
  <dataValidations count="1">
    <dataValidation type="decimal" operator="greaterThan" allowBlank="1" showInputMessage="1" showErrorMessage="1" errorTitle="Greska!" error="Uneli ste nekorektnu vrednost. Ponovite unos." sqref="C20:E35 C14:F18 C37:E42 F20:F42 H14:H18 H20:H42">
      <formula1>-0.00001</formula1>
    </dataValidation>
  </dataValidations>
  <printOptions/>
  <pageMargins left="0.4" right="0.196850393700787" top="0.354330708661417" bottom="0.551181102362205" header="0.15748031496063" footer="0.15748031496063"/>
  <pageSetup horizontalDpi="600" verticalDpi="600" orientation="portrait" paperSize="9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tabColor theme="7" tint="0.5999900102615356"/>
  </sheetPr>
  <dimension ref="A1:N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6.140625" style="73" customWidth="1"/>
    <col min="2" max="2" width="34.421875" style="74" customWidth="1"/>
    <col min="3" max="3" width="16.140625" style="70" customWidth="1"/>
    <col min="4" max="4" width="17.140625" style="70" customWidth="1"/>
    <col min="5" max="5" width="15.7109375" style="70" customWidth="1"/>
    <col min="6" max="6" width="16.140625" style="70" customWidth="1"/>
    <col min="7" max="7" width="16.00390625" style="70" customWidth="1"/>
    <col min="8" max="8" width="16.140625" style="70" customWidth="1"/>
    <col min="9" max="9" width="16.00390625" style="70" customWidth="1"/>
    <col min="10" max="10" width="16.140625" style="70" customWidth="1"/>
    <col min="11" max="14" width="16.28125" style="70" customWidth="1"/>
    <col min="15" max="16384" width="9.140625" style="70" customWidth="1"/>
  </cols>
  <sheetData>
    <row r="1" spans="1:14" ht="14.25">
      <c r="A1" s="180" t="s">
        <v>425</v>
      </c>
      <c r="B1" s="30"/>
      <c r="M1" s="103" t="s">
        <v>336</v>
      </c>
      <c r="N1" s="181" t="s">
        <v>702</v>
      </c>
    </row>
    <row r="2" spans="1:2" ht="12.75">
      <c r="A2" s="31" t="s">
        <v>335</v>
      </c>
      <c r="B2" s="30"/>
    </row>
    <row r="3" spans="1:2" ht="12.75">
      <c r="A3" s="31" t="s">
        <v>357</v>
      </c>
      <c r="B3" s="30"/>
    </row>
    <row r="4" spans="1:14" ht="12.75">
      <c r="A4" s="180"/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ht="18">
      <c r="A5" s="180"/>
      <c r="B5" s="262" t="s">
        <v>818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 ht="12.75">
      <c r="A6" s="199"/>
      <c r="B6" s="200"/>
      <c r="C6" s="88"/>
      <c r="D6" s="88"/>
      <c r="E6" s="88"/>
      <c r="F6" s="88"/>
      <c r="G6" s="88"/>
      <c r="H6" s="88"/>
      <c r="I6" s="88"/>
      <c r="J6" s="213"/>
      <c r="K6" s="213"/>
      <c r="L6" s="213"/>
      <c r="M6" s="213"/>
      <c r="N6" s="213"/>
    </row>
    <row r="7" spans="1:14" ht="12.75">
      <c r="A7" s="201" t="str">
        <f>"ФИЛИЈАЛА:   "&amp;Filijala</f>
        <v>ФИЛИЈАЛА:   19 КРУШЕВАЦ</v>
      </c>
      <c r="B7" s="202"/>
      <c r="C7" s="88"/>
      <c r="D7" s="88"/>
      <c r="E7" s="88"/>
      <c r="F7" s="88"/>
      <c r="G7" s="88"/>
      <c r="H7" s="88"/>
      <c r="I7" s="88"/>
      <c r="J7" s="213"/>
      <c r="K7" s="213"/>
      <c r="L7" s="213"/>
      <c r="M7" s="213"/>
      <c r="N7" s="213"/>
    </row>
    <row r="8" spans="1:14" ht="21.75" customHeight="1">
      <c r="A8" s="201" t="str">
        <f>"ЗДРАВСТВЕНА УСТАНОВА:  "&amp;ZU</f>
        <v>ЗДРАВСТВЕНА УСТАНОВА:  00219001 ДЗ ТРСТЕНИК</v>
      </c>
      <c r="B8" s="202"/>
      <c r="C8" s="88"/>
      <c r="D8" s="88"/>
      <c r="E8" s="88"/>
      <c r="F8" s="88"/>
      <c r="G8" s="88"/>
      <c r="H8" s="88"/>
      <c r="I8" s="88"/>
      <c r="J8" s="214"/>
      <c r="K8" s="215"/>
      <c r="L8" s="215"/>
      <c r="M8" s="358"/>
      <c r="N8" s="215"/>
    </row>
    <row r="9" spans="1:14" ht="13.5" thickBot="1">
      <c r="A9" s="199"/>
      <c r="B9" s="202"/>
      <c r="C9" s="88"/>
      <c r="D9" s="88"/>
      <c r="E9" s="88"/>
      <c r="F9" s="88"/>
      <c r="G9" s="88"/>
      <c r="H9" s="88"/>
      <c r="I9" s="88"/>
      <c r="J9" s="112"/>
      <c r="K9" s="112"/>
      <c r="L9" s="112"/>
      <c r="M9" s="216"/>
      <c r="N9" s="217" t="s">
        <v>337</v>
      </c>
    </row>
    <row r="10" spans="1:14" s="26" customFormat="1" ht="32.25" customHeight="1">
      <c r="A10" s="479" t="s">
        <v>338</v>
      </c>
      <c r="B10" s="481" t="s">
        <v>339</v>
      </c>
      <c r="C10" s="430" t="s">
        <v>785</v>
      </c>
      <c r="D10" s="447" t="s">
        <v>827</v>
      </c>
      <c r="E10" s="477" t="s">
        <v>811</v>
      </c>
      <c r="F10" s="430" t="s">
        <v>342</v>
      </c>
      <c r="G10" s="430" t="s">
        <v>788</v>
      </c>
      <c r="H10" s="430" t="s">
        <v>789</v>
      </c>
      <c r="I10" s="430" t="s">
        <v>792</v>
      </c>
      <c r="J10" s="435" t="s">
        <v>795</v>
      </c>
      <c r="K10" s="430" t="s">
        <v>819</v>
      </c>
      <c r="L10" s="430" t="s">
        <v>791</v>
      </c>
      <c r="M10" s="447" t="s">
        <v>446</v>
      </c>
      <c r="N10" s="483" t="s">
        <v>341</v>
      </c>
    </row>
    <row r="11" spans="1:14" s="26" customFormat="1" ht="72.75" customHeight="1">
      <c r="A11" s="480"/>
      <c r="B11" s="482"/>
      <c r="C11" s="417"/>
      <c r="D11" s="448"/>
      <c r="E11" s="478"/>
      <c r="F11" s="417"/>
      <c r="G11" s="417"/>
      <c r="H11" s="417"/>
      <c r="I11" s="417"/>
      <c r="J11" s="436"/>
      <c r="K11" s="417"/>
      <c r="L11" s="417"/>
      <c r="M11" s="448"/>
      <c r="N11" s="484"/>
    </row>
    <row r="12" spans="1:14" s="106" customFormat="1" ht="12.75" customHeight="1">
      <c r="A12" s="104">
        <v>0</v>
      </c>
      <c r="B12" s="105">
        <v>1</v>
      </c>
      <c r="C12" s="21">
        <v>2</v>
      </c>
      <c r="D12" s="21">
        <v>3</v>
      </c>
      <c r="E12" s="21">
        <v>4</v>
      </c>
      <c r="F12" s="21" t="s">
        <v>399</v>
      </c>
      <c r="G12" s="21" t="s">
        <v>400</v>
      </c>
      <c r="H12" s="21">
        <v>7</v>
      </c>
      <c r="I12" s="108">
        <v>8</v>
      </c>
      <c r="J12" s="108">
        <v>9</v>
      </c>
      <c r="K12" s="21" t="s">
        <v>649</v>
      </c>
      <c r="L12" s="21">
        <v>11</v>
      </c>
      <c r="M12" s="21" t="s">
        <v>654</v>
      </c>
      <c r="N12" s="32" t="s">
        <v>655</v>
      </c>
    </row>
    <row r="13" spans="1:14" s="26" customFormat="1" ht="30" customHeight="1">
      <c r="A13" s="19">
        <v>1</v>
      </c>
      <c r="B13" s="22" t="s">
        <v>483</v>
      </c>
      <c r="C13" s="72"/>
      <c r="D13" s="72"/>
      <c r="E13" s="72"/>
      <c r="F13" s="129">
        <f>D13+E13</f>
        <v>0</v>
      </c>
      <c r="G13" s="33">
        <f>C13-F13</f>
        <v>0</v>
      </c>
      <c r="H13" s="397"/>
      <c r="I13" s="72"/>
      <c r="J13" s="72"/>
      <c r="K13" s="33">
        <f>I13+J13</f>
        <v>0</v>
      </c>
      <c r="L13" s="72"/>
      <c r="M13" s="33">
        <f>IF((L13-K13)&lt;0,0,(L13-K13))</f>
        <v>0</v>
      </c>
      <c r="N13" s="174">
        <f>IF((L13-K13)&gt;0,0,(K13-L13))</f>
        <v>0</v>
      </c>
    </row>
    <row r="14" spans="1:14" s="26" customFormat="1" ht="30" customHeight="1">
      <c r="A14" s="19">
        <v>2</v>
      </c>
      <c r="B14" s="22" t="s">
        <v>447</v>
      </c>
      <c r="C14" s="72"/>
      <c r="D14" s="72"/>
      <c r="E14" s="72"/>
      <c r="F14" s="129">
        <f>D14+E14</f>
        <v>0</v>
      </c>
      <c r="G14" s="33">
        <f>C14-F14</f>
        <v>0</v>
      </c>
      <c r="H14" s="397"/>
      <c r="I14" s="72"/>
      <c r="J14" s="72"/>
      <c r="K14" s="33">
        <f>I14+J14</f>
        <v>0</v>
      </c>
      <c r="L14" s="129">
        <f>MIN(G14,H14)</f>
        <v>0</v>
      </c>
      <c r="M14" s="33">
        <f>IF((L14-K14)&lt;0,0,(L14-K14))</f>
        <v>0</v>
      </c>
      <c r="N14" s="174">
        <f>IF((L14-K14)&gt;0,0,(K14-L14))</f>
        <v>0</v>
      </c>
    </row>
    <row r="15" spans="1:14" s="26" customFormat="1" ht="30" customHeight="1" thickBot="1">
      <c r="A15" s="50" t="s">
        <v>344</v>
      </c>
      <c r="B15" s="51" t="s">
        <v>455</v>
      </c>
      <c r="C15" s="34">
        <f aca="true" t="shared" si="0" ref="C15:N15">SUM(C13:C14)</f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4">
        <f t="shared" si="0"/>
        <v>0</v>
      </c>
      <c r="H15" s="34">
        <f t="shared" si="0"/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4">
        <f t="shared" si="0"/>
        <v>0</v>
      </c>
      <c r="M15" s="34">
        <f t="shared" si="0"/>
        <v>0</v>
      </c>
      <c r="N15" s="35">
        <f t="shared" si="0"/>
        <v>0</v>
      </c>
    </row>
    <row r="16" spans="1:14" s="17" customFormat="1" ht="12.75">
      <c r="A16" s="183"/>
      <c r="B16" s="209"/>
      <c r="C16" s="112"/>
      <c r="D16" s="112"/>
      <c r="E16" s="112"/>
      <c r="F16" s="112"/>
      <c r="G16" s="112"/>
      <c r="H16" s="112"/>
      <c r="I16" s="112"/>
      <c r="J16" s="112"/>
      <c r="K16" s="218"/>
      <c r="L16" s="218"/>
      <c r="M16" s="218"/>
      <c r="N16" s="218"/>
    </row>
    <row r="17" spans="1:14" s="17" customFormat="1" ht="12.75" customHeight="1">
      <c r="A17" s="359" t="s">
        <v>704</v>
      </c>
      <c r="B17" s="112"/>
      <c r="C17" s="45"/>
      <c r="D17" s="45"/>
      <c r="E17" s="45"/>
      <c r="F17" s="45"/>
      <c r="G17" s="45"/>
      <c r="H17" s="45"/>
      <c r="I17" s="112"/>
      <c r="J17" s="112"/>
      <c r="K17" s="112"/>
      <c r="L17" s="112"/>
      <c r="M17" s="112"/>
      <c r="N17" s="112"/>
    </row>
    <row r="18" spans="1:14" s="17" customFormat="1" ht="12.75">
      <c r="A18" s="170" t="s">
        <v>820</v>
      </c>
      <c r="B18" s="113"/>
      <c r="C18" s="45"/>
      <c r="D18" s="45"/>
      <c r="E18" s="45"/>
      <c r="F18" s="45"/>
      <c r="G18" s="45"/>
      <c r="H18" s="45"/>
      <c r="I18" s="112"/>
      <c r="J18" s="112"/>
      <c r="K18" s="112"/>
      <c r="L18" s="112"/>
      <c r="M18" s="112"/>
      <c r="N18" s="112"/>
    </row>
    <row r="19" spans="1:14" s="17" customFormat="1" ht="12.75">
      <c r="A19" s="183"/>
      <c r="B19" s="112"/>
      <c r="C19" s="45"/>
      <c r="D19" s="45"/>
      <c r="E19" s="45"/>
      <c r="F19" s="45"/>
      <c r="G19" s="45"/>
      <c r="H19" s="45"/>
      <c r="I19" s="112"/>
      <c r="J19" s="112"/>
      <c r="K19" s="112"/>
      <c r="L19" s="112"/>
      <c r="M19" s="112"/>
      <c r="N19" s="112"/>
    </row>
    <row r="20" spans="1:14" s="17" customFormat="1" ht="12.75">
      <c r="A20" s="183"/>
      <c r="B20" s="113"/>
      <c r="C20" s="45"/>
      <c r="D20" s="45"/>
      <c r="E20" s="45"/>
      <c r="F20" s="45"/>
      <c r="G20" s="45"/>
      <c r="H20" s="45"/>
      <c r="I20" s="112"/>
      <c r="J20" s="112"/>
      <c r="K20" s="112"/>
      <c r="L20" s="112"/>
      <c r="M20" s="112"/>
      <c r="N20" s="112"/>
    </row>
    <row r="21" spans="1:14" s="17" customFormat="1" ht="25.5">
      <c r="A21" s="183"/>
      <c r="B21" s="209" t="s">
        <v>345</v>
      </c>
      <c r="C21" s="112"/>
      <c r="D21" s="112"/>
      <c r="E21" s="112"/>
      <c r="F21" s="112"/>
      <c r="G21" s="112"/>
      <c r="H21" s="112"/>
      <c r="I21" s="112"/>
      <c r="J21" s="112"/>
      <c r="K21" s="112" t="s">
        <v>346</v>
      </c>
      <c r="L21" s="112"/>
      <c r="M21" s="112"/>
      <c r="N21" s="112"/>
    </row>
    <row r="22" spans="1:14" s="17" customFormat="1" ht="12.75">
      <c r="A22" s="183"/>
      <c r="B22" s="209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</row>
    <row r="23" spans="1:14" s="17" customFormat="1" ht="12.75">
      <c r="A23" s="183"/>
      <c r="B23" s="183" t="s">
        <v>445</v>
      </c>
      <c r="C23" s="112"/>
      <c r="D23" s="112"/>
      <c r="E23" s="112"/>
      <c r="F23" s="112"/>
      <c r="G23" s="112"/>
      <c r="H23" s="112"/>
      <c r="I23" s="112"/>
      <c r="J23" s="112"/>
      <c r="K23" s="183" t="s">
        <v>445</v>
      </c>
      <c r="L23" s="183"/>
      <c r="M23" s="183"/>
      <c r="N23" s="183"/>
    </row>
    <row r="24" spans="1:14" s="17" customFormat="1" ht="12.75">
      <c r="A24" s="183"/>
      <c r="B24" s="209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4" ht="12.75">
      <c r="A25" s="211"/>
      <c r="B25" s="200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ht="12.75">
      <c r="A26" s="211"/>
      <c r="B26" s="200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ht="12.75">
      <c r="A27" s="211"/>
      <c r="B27" s="200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</sheetData>
  <sheetProtection password="CCCC" sheet="1"/>
  <mergeCells count="14">
    <mergeCell ref="N10:N11"/>
    <mergeCell ref="L10:L11"/>
    <mergeCell ref="M10:M11"/>
    <mergeCell ref="I10:I11"/>
    <mergeCell ref="J10:J11"/>
    <mergeCell ref="K10:K11"/>
    <mergeCell ref="H10:H11"/>
    <mergeCell ref="E10:E11"/>
    <mergeCell ref="F10:F11"/>
    <mergeCell ref="A10:A11"/>
    <mergeCell ref="B10:B11"/>
    <mergeCell ref="C10:C11"/>
    <mergeCell ref="D10:D11"/>
    <mergeCell ref="G10:G11"/>
  </mergeCells>
  <dataValidations count="1">
    <dataValidation type="decimal" operator="greaterThan" allowBlank="1" showInputMessage="1" showErrorMessage="1" errorTitle="Upozorenje" error="Uneli ste neispravan podatak. Ponovite unos !!!" sqref="C13:N15">
      <formula1>-0.0001</formula1>
    </dataValidation>
  </dataValidations>
  <printOptions/>
  <pageMargins left="0.24" right="0.196850393700787" top="0.590551181102362" bottom="3.34645669291339" header="0.31496062992126" footer="2.67716535433071"/>
  <pageSetup horizontalDpi="600" verticalDpi="600" orientation="landscape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>
    <tabColor theme="7" tint="0.5999900102615356"/>
  </sheetPr>
  <dimension ref="A1:P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71" customWidth="1"/>
    <col min="2" max="2" width="43.00390625" style="65" customWidth="1"/>
    <col min="3" max="3" width="17.00390625" style="68" customWidth="1"/>
    <col min="4" max="4" width="18.28125" style="68" customWidth="1"/>
    <col min="5" max="5" width="17.140625" style="68" customWidth="1"/>
    <col min="6" max="6" width="17.00390625" style="68" customWidth="1"/>
    <col min="7" max="7" width="16.8515625" style="68" customWidth="1"/>
    <col min="8" max="8" width="18.140625" style="68" customWidth="1"/>
    <col min="9" max="9" width="17.421875" style="68" customWidth="1"/>
    <col min="10" max="10" width="18.140625" style="68" customWidth="1"/>
    <col min="11" max="11" width="18.00390625" style="68" customWidth="1"/>
    <col min="12" max="12" width="16.7109375" style="68" customWidth="1"/>
    <col min="13" max="13" width="17.8515625" style="68" customWidth="1"/>
    <col min="14" max="14" width="18.00390625" style="68" customWidth="1"/>
    <col min="15" max="15" width="3.8515625" style="68" customWidth="1"/>
    <col min="16" max="16" width="17.8515625" style="68" hidden="1" customWidth="1"/>
    <col min="17" max="16384" width="9.140625" style="68" customWidth="1"/>
  </cols>
  <sheetData>
    <row r="1" spans="1:15" ht="14.25">
      <c r="A1" s="188" t="s">
        <v>425</v>
      </c>
      <c r="B1" s="209"/>
      <c r="C1" s="88"/>
      <c r="D1" s="88"/>
      <c r="E1" s="88"/>
      <c r="F1" s="88"/>
      <c r="G1" s="88"/>
      <c r="H1" s="88"/>
      <c r="I1" s="88"/>
      <c r="J1" s="88"/>
      <c r="K1" s="88"/>
      <c r="L1" s="88"/>
      <c r="M1" s="203" t="s">
        <v>336</v>
      </c>
      <c r="N1" s="219" t="s">
        <v>703</v>
      </c>
      <c r="O1" s="88"/>
    </row>
    <row r="2" spans="1:15" ht="12.75">
      <c r="A2" s="188" t="s">
        <v>335</v>
      </c>
      <c r="B2" s="209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2.75">
      <c r="A3" s="188" t="s">
        <v>357</v>
      </c>
      <c r="B3" s="20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2.75">
      <c r="A4" s="188"/>
      <c r="B4" s="20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>
      <c r="A5" s="188"/>
      <c r="B5" s="256" t="s">
        <v>821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4" customHeight="1">
      <c r="A6" s="199"/>
      <c r="B6" s="200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6.5" customHeight="1">
      <c r="A7" s="201" t="str">
        <f>"ФИЛИЈАЛА:   "&amp;Filijala</f>
        <v>ФИЛИЈАЛА:   19 КРУШЕВАЦ</v>
      </c>
      <c r="B7" s="202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15" customHeight="1">
      <c r="A8" s="201" t="str">
        <f>"ЗДРАВСТВЕНА УСТАНОВА:  "&amp;ZU</f>
        <v>ЗДРАВСТВЕНА УСТАНОВА:  00219001 ДЗ ТРСТЕНИК</v>
      </c>
      <c r="B8" s="202"/>
      <c r="C8" s="88"/>
      <c r="D8" s="88"/>
      <c r="E8" s="88"/>
      <c r="F8" s="88"/>
      <c r="G8" s="88"/>
      <c r="H8" s="88"/>
      <c r="I8" s="88"/>
      <c r="J8" s="88"/>
      <c r="K8" s="88"/>
      <c r="L8" s="358"/>
      <c r="M8" s="204"/>
      <c r="N8" s="112"/>
      <c r="O8" s="88"/>
    </row>
    <row r="9" spans="1:15" ht="13.5" thickBot="1">
      <c r="A9" s="199"/>
      <c r="B9" s="202"/>
      <c r="C9" s="88"/>
      <c r="D9" s="88"/>
      <c r="E9" s="88"/>
      <c r="F9" s="88"/>
      <c r="G9" s="88"/>
      <c r="H9" s="88"/>
      <c r="I9" s="88"/>
      <c r="J9" s="88"/>
      <c r="K9" s="112"/>
      <c r="L9" s="112"/>
      <c r="M9" s="112"/>
      <c r="N9" s="205" t="s">
        <v>337</v>
      </c>
      <c r="O9" s="88"/>
    </row>
    <row r="10" spans="1:14" s="45" customFormat="1" ht="28.5" customHeight="1">
      <c r="A10" s="479" t="s">
        <v>338</v>
      </c>
      <c r="B10" s="481" t="s">
        <v>339</v>
      </c>
      <c r="C10" s="440" t="s">
        <v>785</v>
      </c>
      <c r="D10" s="447" t="s">
        <v>827</v>
      </c>
      <c r="E10" s="430" t="s">
        <v>811</v>
      </c>
      <c r="F10" s="430" t="s">
        <v>342</v>
      </c>
      <c r="G10" s="430" t="s">
        <v>788</v>
      </c>
      <c r="H10" s="435" t="s">
        <v>789</v>
      </c>
      <c r="I10" s="430" t="s">
        <v>792</v>
      </c>
      <c r="J10" s="435" t="s">
        <v>790</v>
      </c>
      <c r="K10" s="430" t="s">
        <v>819</v>
      </c>
      <c r="L10" s="430" t="s">
        <v>791</v>
      </c>
      <c r="M10" s="447" t="s">
        <v>448</v>
      </c>
      <c r="N10" s="483" t="s">
        <v>449</v>
      </c>
    </row>
    <row r="11" spans="1:14" s="45" customFormat="1" ht="66.75" customHeight="1">
      <c r="A11" s="480"/>
      <c r="B11" s="482"/>
      <c r="C11" s="441"/>
      <c r="D11" s="448"/>
      <c r="E11" s="417"/>
      <c r="F11" s="417"/>
      <c r="G11" s="417"/>
      <c r="H11" s="436"/>
      <c r="I11" s="417"/>
      <c r="J11" s="436"/>
      <c r="K11" s="417"/>
      <c r="L11" s="417"/>
      <c r="M11" s="448"/>
      <c r="N11" s="484"/>
    </row>
    <row r="12" spans="1:14" s="45" customFormat="1" ht="12.75" customHeight="1">
      <c r="A12" s="104">
        <v>0</v>
      </c>
      <c r="B12" s="105">
        <v>1</v>
      </c>
      <c r="C12" s="21">
        <v>2</v>
      </c>
      <c r="D12" s="21">
        <v>3</v>
      </c>
      <c r="E12" s="21">
        <v>4</v>
      </c>
      <c r="F12" s="21" t="s">
        <v>399</v>
      </c>
      <c r="G12" s="21" t="s">
        <v>400</v>
      </c>
      <c r="H12" s="21">
        <v>7</v>
      </c>
      <c r="I12" s="108">
        <v>8</v>
      </c>
      <c r="J12" s="108">
        <v>9</v>
      </c>
      <c r="K12" s="21" t="s">
        <v>649</v>
      </c>
      <c r="L12" s="21">
        <v>11</v>
      </c>
      <c r="M12" s="21" t="s">
        <v>654</v>
      </c>
      <c r="N12" s="32" t="s">
        <v>655</v>
      </c>
    </row>
    <row r="13" spans="1:16" s="45" customFormat="1" ht="27" customHeight="1">
      <c r="A13" s="19">
        <v>1</v>
      </c>
      <c r="B13" s="109" t="s">
        <v>452</v>
      </c>
      <c r="C13" s="49"/>
      <c r="D13" s="114"/>
      <c r="E13" s="114"/>
      <c r="F13" s="62"/>
      <c r="G13" s="62">
        <f>C13-F13</f>
        <v>0</v>
      </c>
      <c r="H13" s="164"/>
      <c r="I13" s="49"/>
      <c r="J13" s="49"/>
      <c r="K13" s="62">
        <f>I13+J13</f>
        <v>0</v>
      </c>
      <c r="L13" s="114">
        <f>MIN(G13,H13)</f>
        <v>0</v>
      </c>
      <c r="M13" s="62">
        <f>IF((L13-K13)&lt;0,0,(L13-K13))</f>
        <v>0</v>
      </c>
      <c r="N13" s="63">
        <f>IF((L13-K13)&gt;0,0,(K13-L13))</f>
        <v>0</v>
      </c>
      <c r="P13" s="158">
        <v>1</v>
      </c>
    </row>
    <row r="14" spans="1:16" s="45" customFormat="1" ht="30.75" customHeight="1">
      <c r="A14" s="19">
        <v>2</v>
      </c>
      <c r="B14" s="109" t="s">
        <v>459</v>
      </c>
      <c r="C14" s="49"/>
      <c r="D14" s="49"/>
      <c r="E14" s="176"/>
      <c r="F14" s="62">
        <f>D14+E14</f>
        <v>0</v>
      </c>
      <c r="G14" s="62">
        <f>C14-F14</f>
        <v>0</v>
      </c>
      <c r="H14" s="164"/>
      <c r="I14" s="49"/>
      <c r="J14" s="49"/>
      <c r="K14" s="62">
        <f>I14+J14</f>
        <v>0</v>
      </c>
      <c r="L14" s="114">
        <f>H14</f>
        <v>0</v>
      </c>
      <c r="M14" s="62">
        <f>IF((L14-K14)&lt;0,0,(L14-K14))</f>
        <v>0</v>
      </c>
      <c r="N14" s="63">
        <f>IF((L14-K14)&gt;0,0,(K14-L14))</f>
        <v>0</v>
      </c>
      <c r="P14" s="158">
        <v>1</v>
      </c>
    </row>
    <row r="15" spans="1:16" s="45" customFormat="1" ht="33.75" customHeight="1">
      <c r="A15" s="19">
        <v>3</v>
      </c>
      <c r="B15" s="109" t="s">
        <v>458</v>
      </c>
      <c r="C15" s="49"/>
      <c r="D15" s="49"/>
      <c r="E15" s="176"/>
      <c r="F15" s="62">
        <f>D15+E15</f>
        <v>0</v>
      </c>
      <c r="G15" s="62">
        <f>C15-F15</f>
        <v>0</v>
      </c>
      <c r="H15" s="164"/>
      <c r="I15" s="49"/>
      <c r="J15" s="49"/>
      <c r="K15" s="62">
        <f>I15+J15</f>
        <v>0</v>
      </c>
      <c r="L15" s="114">
        <f>H15</f>
        <v>0</v>
      </c>
      <c r="M15" s="62">
        <f>IF((L15-K15)&lt;0,0,(L15-K15))</f>
        <v>0</v>
      </c>
      <c r="N15" s="63">
        <f>IF((L15-K15)&gt;0,0,(K15-L15))</f>
        <v>0</v>
      </c>
      <c r="P15" s="158">
        <v>1</v>
      </c>
    </row>
    <row r="16" spans="1:16" s="45" customFormat="1" ht="24.75" customHeight="1">
      <c r="A16" s="19">
        <v>4</v>
      </c>
      <c r="B16" s="109" t="s">
        <v>453</v>
      </c>
      <c r="C16" s="49"/>
      <c r="D16" s="114"/>
      <c r="E16" s="114"/>
      <c r="F16" s="62"/>
      <c r="G16" s="62">
        <f>C16-F16</f>
        <v>0</v>
      </c>
      <c r="H16" s="164"/>
      <c r="I16" s="49"/>
      <c r="J16" s="49"/>
      <c r="K16" s="62">
        <f>I16+J16</f>
        <v>0</v>
      </c>
      <c r="L16" s="114">
        <f>MIN(G16,H16)</f>
        <v>0</v>
      </c>
      <c r="M16" s="62">
        <f>IF((L16-K16)&lt;0,0,(L16-K16))</f>
        <v>0</v>
      </c>
      <c r="N16" s="63">
        <f>IF((L16-K16)&gt;0,0,(K16-L16))</f>
        <v>0</v>
      </c>
      <c r="P16" s="158">
        <v>1</v>
      </c>
    </row>
    <row r="17" spans="1:16" s="45" customFormat="1" ht="24.75" customHeight="1">
      <c r="A17" s="19">
        <v>5</v>
      </c>
      <c r="B17" s="109" t="s">
        <v>454</v>
      </c>
      <c r="C17" s="49"/>
      <c r="D17" s="114"/>
      <c r="E17" s="114"/>
      <c r="F17" s="62"/>
      <c r="G17" s="62">
        <f>C17-F17</f>
        <v>0</v>
      </c>
      <c r="H17" s="164"/>
      <c r="I17" s="49"/>
      <c r="J17" s="49"/>
      <c r="K17" s="62">
        <f>I17+J17</f>
        <v>0</v>
      </c>
      <c r="L17" s="114">
        <f>MIN(G17,H17)</f>
        <v>0</v>
      </c>
      <c r="M17" s="62">
        <f>IF((L17-K17)&lt;0,0,(L17-K17))</f>
        <v>0</v>
      </c>
      <c r="N17" s="63">
        <f>IF((L17-K17)&gt;0,0,(K17-L17))</f>
        <v>0</v>
      </c>
      <c r="P17" s="158">
        <v>1</v>
      </c>
    </row>
    <row r="18" spans="1:16" s="45" customFormat="1" ht="24.75" customHeight="1" thickBot="1">
      <c r="A18" s="110" t="s">
        <v>344</v>
      </c>
      <c r="B18" s="51" t="s">
        <v>457</v>
      </c>
      <c r="C18" s="111">
        <f aca="true" t="shared" si="0" ref="C18:N18">SUM(C13:C17)</f>
        <v>0</v>
      </c>
      <c r="D18" s="111">
        <f t="shared" si="0"/>
        <v>0</v>
      </c>
      <c r="E18" s="111">
        <f t="shared" si="0"/>
        <v>0</v>
      </c>
      <c r="F18" s="111">
        <f t="shared" si="0"/>
        <v>0</v>
      </c>
      <c r="G18" s="111">
        <f t="shared" si="0"/>
        <v>0</v>
      </c>
      <c r="H18" s="111">
        <f t="shared" si="0"/>
        <v>0</v>
      </c>
      <c r="I18" s="111">
        <f t="shared" si="0"/>
        <v>0</v>
      </c>
      <c r="J18" s="111">
        <f t="shared" si="0"/>
        <v>0</v>
      </c>
      <c r="K18" s="111">
        <f t="shared" si="0"/>
        <v>0</v>
      </c>
      <c r="L18" s="111">
        <f t="shared" si="0"/>
        <v>0</v>
      </c>
      <c r="M18" s="111">
        <f t="shared" si="0"/>
        <v>0</v>
      </c>
      <c r="N18" s="162">
        <f t="shared" si="0"/>
        <v>0</v>
      </c>
      <c r="P18" s="140">
        <f>SUM(P13:P17)</f>
        <v>5</v>
      </c>
    </row>
    <row r="19" spans="1:15" s="16" customFormat="1" ht="12.75">
      <c r="A19" s="183"/>
      <c r="B19" s="209"/>
      <c r="C19" s="112"/>
      <c r="D19" s="112"/>
      <c r="E19" s="112"/>
      <c r="F19" s="112"/>
      <c r="G19" s="218"/>
      <c r="H19" s="112"/>
      <c r="I19" s="112"/>
      <c r="J19" s="112"/>
      <c r="K19" s="112"/>
      <c r="L19" s="112"/>
      <c r="M19" s="112"/>
      <c r="N19" s="112"/>
      <c r="O19" s="112"/>
    </row>
    <row r="20" spans="1:8" s="112" customFormat="1" ht="12.75">
      <c r="A20" s="170" t="s">
        <v>822</v>
      </c>
      <c r="B20" s="220"/>
      <c r="C20" s="182"/>
      <c r="D20" s="182"/>
      <c r="E20" s="182"/>
      <c r="F20" s="182"/>
      <c r="G20" s="182"/>
      <c r="H20" s="182"/>
    </row>
    <row r="21" spans="1:15" s="16" customFormat="1" ht="12.75">
      <c r="A21" s="183"/>
      <c r="B21" s="107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1:15" s="16" customFormat="1" ht="12.75">
      <c r="A22" s="183"/>
      <c r="B22" s="113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5" s="16" customFormat="1" ht="12.75">
      <c r="A23" s="183"/>
      <c r="B23" s="209" t="s">
        <v>345</v>
      </c>
      <c r="C23" s="112"/>
      <c r="D23" s="112"/>
      <c r="E23" s="112"/>
      <c r="F23" s="112"/>
      <c r="G23" s="112"/>
      <c r="H23" s="112"/>
      <c r="I23" s="112"/>
      <c r="J23" s="112"/>
      <c r="K23" s="112" t="s">
        <v>346</v>
      </c>
      <c r="L23" s="112"/>
      <c r="M23" s="112"/>
      <c r="N23" s="112"/>
      <c r="O23" s="112"/>
    </row>
    <row r="24" spans="1:15" s="16" customFormat="1" ht="12.75">
      <c r="A24" s="183"/>
      <c r="B24" s="209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 s="16" customFormat="1" ht="12.75">
      <c r="A25" s="183"/>
      <c r="B25" s="183" t="s">
        <v>445</v>
      </c>
      <c r="C25" s="112"/>
      <c r="D25" s="112"/>
      <c r="E25" s="112"/>
      <c r="F25" s="112"/>
      <c r="G25" s="112"/>
      <c r="H25" s="112"/>
      <c r="I25" s="112"/>
      <c r="J25" s="112"/>
      <c r="K25" s="183" t="s">
        <v>445</v>
      </c>
      <c r="L25" s="183"/>
      <c r="M25" s="112"/>
      <c r="N25" s="112"/>
      <c r="O25" s="112"/>
    </row>
    <row r="26" spans="1:2" s="16" customFormat="1" ht="12.75">
      <c r="A26" s="36"/>
      <c r="B26" s="37"/>
    </row>
  </sheetData>
  <sheetProtection password="CCCC" sheet="1"/>
  <mergeCells count="14">
    <mergeCell ref="G10:G11"/>
    <mergeCell ref="H10:H11"/>
    <mergeCell ref="L10:L11"/>
    <mergeCell ref="I10:I11"/>
    <mergeCell ref="M10:M11"/>
    <mergeCell ref="N10:N11"/>
    <mergeCell ref="J10:J11"/>
    <mergeCell ref="K10:K11"/>
    <mergeCell ref="A10:A11"/>
    <mergeCell ref="B10:B11"/>
    <mergeCell ref="C10:C11"/>
    <mergeCell ref="D10:D11"/>
    <mergeCell ref="E10:E11"/>
    <mergeCell ref="F10:F11"/>
  </mergeCells>
  <dataValidations count="3">
    <dataValidation type="whole" operator="equal" allowBlank="1" showInputMessage="1" showErrorMessage="1" errorTitle="Upozorenje" error="Uneli ste neispravan podatak. Vrednost u ovom polju mora biti 0 !!!" sqref="D13:E13 D16:E17">
      <formula1>0</formula1>
    </dataValidation>
    <dataValidation operator="equal" allowBlank="1" showInputMessage="1" showErrorMessage="1" errorTitle="Upozorenje" error="Uneli ste neispravan podatak. Ponovite unos !!!" sqref="D14:E15"/>
    <dataValidation type="decimal" operator="greaterThan" allowBlank="1" showInputMessage="1" showErrorMessage="1" errorTitle="Upozorenje" error="Uneli ste neispravan podatak. Ponovite unos !!!" sqref="C13:C18 D18:E18 F13:G18 H13:N18">
      <formula1>-0.0001</formula1>
    </dataValidation>
  </dataValidations>
  <printOptions/>
  <pageMargins left="0.35433070866141736" right="0.35433070866141736" top="0.5905511811023623" bottom="3.1496062992125986" header="0.31496062992125984" footer="2.283464566929134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rgb="FFFFFF00"/>
  </sheetPr>
  <dimension ref="A1:J30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288" customWidth="1"/>
    <col min="2" max="2" width="41.140625" style="269" customWidth="1"/>
    <col min="3" max="4" width="28.57421875" style="270" customWidth="1"/>
    <col min="5" max="5" width="26.00390625" style="270" customWidth="1"/>
    <col min="6" max="6" width="27.57421875" style="270" customWidth="1"/>
    <col min="7" max="7" width="17.28125" style="270" customWidth="1"/>
    <col min="8" max="8" width="14.8515625" style="270" customWidth="1"/>
    <col min="9" max="9" width="15.421875" style="270" customWidth="1"/>
    <col min="10" max="10" width="18.7109375" style="270" customWidth="1"/>
    <col min="11" max="16384" width="9.140625" style="270" customWidth="1"/>
  </cols>
  <sheetData>
    <row r="1" spans="1:8" ht="13.5" customHeight="1">
      <c r="A1" s="268" t="s">
        <v>425</v>
      </c>
      <c r="G1" s="271" t="s">
        <v>336</v>
      </c>
      <c r="H1" s="272" t="s">
        <v>667</v>
      </c>
    </row>
    <row r="2" ht="13.5" customHeight="1">
      <c r="A2" s="268" t="s">
        <v>335</v>
      </c>
    </row>
    <row r="3" ht="13.5" customHeight="1">
      <c r="A3" s="268" t="s">
        <v>357</v>
      </c>
    </row>
    <row r="4" ht="12.75" customHeight="1">
      <c r="A4" s="273"/>
    </row>
    <row r="5" spans="1:2" ht="15.75" customHeight="1">
      <c r="A5" s="273"/>
      <c r="B5" s="274" t="s">
        <v>761</v>
      </c>
    </row>
    <row r="6" ht="22.5" customHeight="1">
      <c r="A6" s="273"/>
    </row>
    <row r="7" spans="1:5" ht="18" customHeight="1">
      <c r="A7" s="275" t="str">
        <f>"ФИЛИЈАЛА:   "&amp;Filijala</f>
        <v>ФИЛИЈАЛА:   19 КРУШЕВАЦ</v>
      </c>
      <c r="B7" s="276"/>
      <c r="E7" s="277"/>
    </row>
    <row r="8" spans="1:2" ht="14.25" customHeight="1">
      <c r="A8" s="275" t="str">
        <f>"ЗДРАВСТВЕНА УСТАНОВА:  "&amp;ZU</f>
        <v>ЗДРАВСТВЕНА УСТАНОВА:  00219001 ДЗ ТРСТЕНИК</v>
      </c>
      <c r="B8" s="276"/>
    </row>
    <row r="9" spans="1:10" ht="18" customHeight="1">
      <c r="A9" s="273"/>
      <c r="B9" s="276"/>
      <c r="E9" s="278"/>
      <c r="F9" s="278" t="s">
        <v>337</v>
      </c>
      <c r="J9" s="278"/>
    </row>
    <row r="10" spans="1:6" s="279" customFormat="1" ht="25.5" customHeight="1">
      <c r="A10" s="408" t="s">
        <v>338</v>
      </c>
      <c r="B10" s="409" t="s">
        <v>339</v>
      </c>
      <c r="C10" s="410" t="s">
        <v>595</v>
      </c>
      <c r="D10" s="410" t="s">
        <v>596</v>
      </c>
      <c r="E10" s="410" t="s">
        <v>597</v>
      </c>
      <c r="F10" s="410" t="s">
        <v>600</v>
      </c>
    </row>
    <row r="11" spans="1:6" s="279" customFormat="1" ht="51" customHeight="1">
      <c r="A11" s="408"/>
      <c r="B11" s="409"/>
      <c r="C11" s="411"/>
      <c r="D11" s="411"/>
      <c r="E11" s="411"/>
      <c r="F11" s="411"/>
    </row>
    <row r="12" spans="1:6" s="279" customFormat="1" ht="11.25">
      <c r="A12" s="280">
        <v>0</v>
      </c>
      <c r="B12" s="281">
        <v>1</v>
      </c>
      <c r="C12" s="280">
        <v>2</v>
      </c>
      <c r="D12" s="280">
        <v>3</v>
      </c>
      <c r="E12" s="280">
        <v>4</v>
      </c>
      <c r="F12" s="280">
        <v>5</v>
      </c>
    </row>
    <row r="13" spans="1:6" ht="21.75" customHeight="1">
      <c r="A13" s="282">
        <v>1</v>
      </c>
      <c r="B13" s="283" t="s">
        <v>343</v>
      </c>
      <c r="C13" s="284"/>
      <c r="D13" s="302">
        <f>+'PR5-LekSM'!K14</f>
        <v>9756416.33</v>
      </c>
      <c r="E13" s="302">
        <f>+'PR5-LekSM'!I14</f>
        <v>9756416.33</v>
      </c>
      <c r="F13" s="398">
        <f>+MIN(D13,E13)</f>
        <v>9756416.33</v>
      </c>
    </row>
    <row r="14" spans="1:6" ht="25.5" customHeight="1">
      <c r="A14" s="286" t="s">
        <v>358</v>
      </c>
      <c r="B14" s="283" t="s">
        <v>603</v>
      </c>
      <c r="C14" s="284"/>
      <c r="D14" s="287"/>
      <c r="E14" s="302">
        <f>+'PR5-LekSM'!I15</f>
        <v>16395193</v>
      </c>
      <c r="F14" s="285">
        <f>+MIN(C14,E14)</f>
        <v>16395193</v>
      </c>
    </row>
    <row r="15" spans="1:6" ht="21.75" customHeight="1">
      <c r="A15" s="286" t="s">
        <v>359</v>
      </c>
      <c r="B15" s="283" t="s">
        <v>390</v>
      </c>
      <c r="C15" s="284"/>
      <c r="D15" s="287"/>
      <c r="E15" s="302">
        <f>+'PR4-EnergentiMOT'!J14</f>
        <v>30529757.12</v>
      </c>
      <c r="F15" s="285">
        <f>+MIN(C15,E15)</f>
        <v>30529757.12</v>
      </c>
    </row>
    <row r="16" spans="1:6" ht="21.75" customHeight="1">
      <c r="A16" s="286" t="s">
        <v>360</v>
      </c>
      <c r="B16" s="283" t="s">
        <v>606</v>
      </c>
      <c r="C16" s="284"/>
      <c r="D16" s="287"/>
      <c r="E16" s="302">
        <f>+'PR4-EnergentiMOT'!J15</f>
        <v>13214857.31</v>
      </c>
      <c r="F16" s="285">
        <f>+MIN(C16,E16)</f>
        <v>13214857.31</v>
      </c>
    </row>
    <row r="17" ht="27" customHeight="1"/>
    <row r="18" spans="1:10" s="291" customFormat="1" ht="12.75">
      <c r="A18" s="407" t="s">
        <v>661</v>
      </c>
      <c r="B18" s="407"/>
      <c r="C18" s="407"/>
      <c r="D18" s="407"/>
      <c r="E18" s="407"/>
      <c r="F18" s="407"/>
      <c r="G18" s="407"/>
      <c r="H18" s="407"/>
      <c r="I18" s="290"/>
      <c r="J18" s="290"/>
    </row>
    <row r="19" spans="1:10" s="289" customFormat="1" ht="12.75">
      <c r="A19" s="407" t="s">
        <v>692</v>
      </c>
      <c r="B19" s="407"/>
      <c r="C19" s="407"/>
      <c r="D19" s="407"/>
      <c r="E19" s="407"/>
      <c r="F19" s="407"/>
      <c r="G19" s="407"/>
      <c r="H19" s="407"/>
      <c r="I19" s="290"/>
      <c r="J19" s="290"/>
    </row>
    <row r="20" spans="1:10" s="289" customFormat="1" ht="26.25" customHeight="1">
      <c r="A20" s="407" t="s">
        <v>663</v>
      </c>
      <c r="B20" s="407"/>
      <c r="C20" s="407"/>
      <c r="D20" s="407"/>
      <c r="E20" s="407"/>
      <c r="F20" s="407"/>
      <c r="G20" s="407"/>
      <c r="H20" s="276"/>
      <c r="I20" s="290"/>
      <c r="J20" s="290"/>
    </row>
    <row r="21" spans="1:10" s="289" customFormat="1" ht="12.75">
      <c r="A21" s="407" t="s">
        <v>839</v>
      </c>
      <c r="B21" s="407"/>
      <c r="C21" s="407"/>
      <c r="D21" s="407"/>
      <c r="E21" s="407"/>
      <c r="F21" s="407"/>
      <c r="G21" s="407"/>
      <c r="H21" s="407"/>
      <c r="I21" s="290"/>
      <c r="J21" s="290"/>
    </row>
    <row r="22" spans="1:9" ht="30" customHeight="1">
      <c r="A22" s="292"/>
      <c r="B22" s="293"/>
      <c r="C22" s="294"/>
      <c r="D22" s="294"/>
      <c r="I22" s="295"/>
    </row>
    <row r="23" spans="1:9" ht="12.75">
      <c r="A23" s="292"/>
      <c r="B23" s="296" t="s">
        <v>345</v>
      </c>
      <c r="C23" s="297"/>
      <c r="D23" s="297"/>
      <c r="E23" s="297"/>
      <c r="F23" s="297"/>
      <c r="G23" s="298" t="s">
        <v>346</v>
      </c>
      <c r="H23" s="297"/>
      <c r="I23" s="295"/>
    </row>
    <row r="24" spans="1:9" ht="15" customHeight="1">
      <c r="A24" s="292"/>
      <c r="B24" s="296"/>
      <c r="C24" s="290"/>
      <c r="D24" s="290"/>
      <c r="E24" s="290"/>
      <c r="G24" s="294"/>
      <c r="H24" s="290"/>
      <c r="I24" s="295"/>
    </row>
    <row r="25" spans="1:9" ht="12.75">
      <c r="A25" s="298"/>
      <c r="B25" s="299" t="s">
        <v>607</v>
      </c>
      <c r="C25" s="294"/>
      <c r="D25" s="294"/>
      <c r="E25" s="294"/>
      <c r="G25" s="298" t="s">
        <v>622</v>
      </c>
      <c r="H25" s="295"/>
      <c r="I25" s="294"/>
    </row>
    <row r="26" spans="1:8" ht="12.75">
      <c r="A26" s="270"/>
      <c r="B26" s="296"/>
      <c r="C26" s="295"/>
      <c r="D26" s="295"/>
      <c r="E26" s="295"/>
      <c r="F26" s="295"/>
      <c r="G26" s="295"/>
      <c r="H26" s="295"/>
    </row>
    <row r="27" spans="1:10" ht="12.75">
      <c r="A27" s="298"/>
      <c r="B27" s="300"/>
      <c r="C27" s="294"/>
      <c r="D27" s="294"/>
      <c r="H27" s="294"/>
      <c r="I27" s="294"/>
      <c r="J27" s="294"/>
    </row>
    <row r="28" spans="1:4" ht="12.75">
      <c r="A28" s="298"/>
      <c r="B28" s="301"/>
      <c r="C28" s="294"/>
      <c r="D28" s="294"/>
    </row>
    <row r="29" spans="1:9" ht="12.75">
      <c r="A29" s="298"/>
      <c r="B29" s="300"/>
      <c r="C29" s="294"/>
      <c r="D29" s="294"/>
      <c r="I29" s="294"/>
    </row>
    <row r="30" spans="1:9" ht="12.75">
      <c r="A30" s="298"/>
      <c r="B30" s="300"/>
      <c r="C30" s="294"/>
      <c r="D30" s="294"/>
      <c r="I30" s="294"/>
    </row>
  </sheetData>
  <sheetProtection password="CCCC" sheet="1"/>
  <mergeCells count="10">
    <mergeCell ref="A18:H18"/>
    <mergeCell ref="A19:H19"/>
    <mergeCell ref="A21:H21"/>
    <mergeCell ref="A10:A11"/>
    <mergeCell ref="B10:B11"/>
    <mergeCell ref="C10:C11"/>
    <mergeCell ref="D10:D11"/>
    <mergeCell ref="E10:E11"/>
    <mergeCell ref="F10:F11"/>
    <mergeCell ref="A20:G20"/>
  </mergeCells>
  <dataValidations count="2">
    <dataValidation type="decimal" operator="greaterThan" allowBlank="1" showInputMessage="1" showErrorMessage="1" sqref="F13:F16">
      <formula1>-0.000001</formula1>
    </dataValidation>
    <dataValidation type="decimal" operator="greaterThan" allowBlank="1" showInputMessage="1" showErrorMessage="1" errorTitle="Upozorenje" error="Uneli ste neispravan podatak. Ponovite unos !!!" sqref="C13:E16">
      <formula1>-0.0001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">
    <tabColor theme="7" tint="0.5999900102615356"/>
  </sheetPr>
  <dimension ref="A1:J25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6.140625" style="71" customWidth="1"/>
    <col min="2" max="2" width="40.140625" style="65" customWidth="1"/>
    <col min="3" max="3" width="25.57421875" style="68" customWidth="1"/>
    <col min="4" max="4" width="24.8515625" style="68" customWidth="1"/>
    <col min="5" max="5" width="25.421875" style="68" customWidth="1"/>
    <col min="6" max="7" width="27.140625" style="68" customWidth="1"/>
    <col min="8" max="8" width="6.57421875" style="68" customWidth="1"/>
    <col min="9" max="9" width="13.00390625" style="68" hidden="1" customWidth="1"/>
    <col min="10" max="16384" width="9.140625" style="68" customWidth="1"/>
  </cols>
  <sheetData>
    <row r="1" spans="1:7" ht="14.25">
      <c r="A1" s="48" t="s">
        <v>425</v>
      </c>
      <c r="B1" s="37"/>
      <c r="F1" s="42" t="s">
        <v>336</v>
      </c>
      <c r="G1" s="80" t="s">
        <v>677</v>
      </c>
    </row>
    <row r="2" spans="1:2" ht="12.75">
      <c r="A2" s="48" t="s">
        <v>335</v>
      </c>
      <c r="B2" s="37"/>
    </row>
    <row r="3" spans="1:10" ht="12.75">
      <c r="A3" s="188" t="s">
        <v>357</v>
      </c>
      <c r="B3" s="209"/>
      <c r="C3" s="88"/>
      <c r="D3" s="88"/>
      <c r="E3" s="88"/>
      <c r="F3" s="88"/>
      <c r="G3" s="88"/>
      <c r="H3" s="88"/>
      <c r="I3" s="88"/>
      <c r="J3" s="88"/>
    </row>
    <row r="4" spans="1:10" ht="12.75">
      <c r="A4" s="188"/>
      <c r="B4" s="188"/>
      <c r="C4" s="88"/>
      <c r="D4" s="88"/>
      <c r="E4" s="88"/>
      <c r="F4" s="88"/>
      <c r="G4" s="88"/>
      <c r="H4" s="88"/>
      <c r="I4" s="88"/>
      <c r="J4" s="88"/>
    </row>
    <row r="5" spans="1:10" ht="18">
      <c r="A5" s="188"/>
      <c r="B5" s="256" t="s">
        <v>823</v>
      </c>
      <c r="C5" s="88"/>
      <c r="D5" s="88"/>
      <c r="E5" s="88"/>
      <c r="F5" s="88"/>
      <c r="G5" s="88"/>
      <c r="H5" s="88"/>
      <c r="I5" s="88"/>
      <c r="J5" s="88"/>
    </row>
    <row r="6" spans="1:10" ht="8.25" customHeight="1">
      <c r="A6" s="199"/>
      <c r="B6" s="200"/>
      <c r="C6" s="88"/>
      <c r="D6" s="88"/>
      <c r="E6" s="88"/>
      <c r="F6" s="88"/>
      <c r="G6" s="88"/>
      <c r="H6" s="88"/>
      <c r="I6" s="88"/>
      <c r="J6" s="88"/>
    </row>
    <row r="7" spans="1:10" ht="24.75" customHeight="1">
      <c r="A7" s="201" t="str">
        <f>"ФИЛИЈАЛА:   "&amp;Filijala</f>
        <v>ФИЛИЈАЛА:   19 КРУШЕВАЦ</v>
      </c>
      <c r="B7" s="202"/>
      <c r="C7" s="88"/>
      <c r="D7" s="88"/>
      <c r="E7" s="88"/>
      <c r="F7" s="203"/>
      <c r="G7" s="204"/>
      <c r="H7" s="88"/>
      <c r="I7" s="88"/>
      <c r="J7" s="88"/>
    </row>
    <row r="8" spans="1:10" ht="21" customHeight="1">
      <c r="A8" s="201" t="str">
        <f>"ЗДРАВСТВЕНА УСТАНОВА:  "&amp;ZU</f>
        <v>ЗДРАВСТВЕНА УСТАНОВА:  00219001 ДЗ ТРСТЕНИК</v>
      </c>
      <c r="B8" s="202"/>
      <c r="C8" s="88"/>
      <c r="D8" s="88"/>
      <c r="E8" s="203"/>
      <c r="F8" s="112"/>
      <c r="G8" s="112"/>
      <c r="H8" s="88"/>
      <c r="I8" s="88"/>
      <c r="J8" s="88"/>
    </row>
    <row r="9" spans="1:10" ht="21" customHeight="1" thickBot="1">
      <c r="A9" s="199"/>
      <c r="B9" s="202"/>
      <c r="C9" s="88"/>
      <c r="D9" s="88"/>
      <c r="E9" s="112"/>
      <c r="F9" s="112"/>
      <c r="G9" s="205" t="s">
        <v>337</v>
      </c>
      <c r="H9" s="88"/>
      <c r="I9" s="88"/>
      <c r="J9" s="88"/>
    </row>
    <row r="10" spans="1:10" s="101" customFormat="1" ht="33" customHeight="1">
      <c r="A10" s="458" t="s">
        <v>338</v>
      </c>
      <c r="B10" s="435" t="s">
        <v>339</v>
      </c>
      <c r="C10" s="430" t="s">
        <v>789</v>
      </c>
      <c r="D10" s="430" t="s">
        <v>791</v>
      </c>
      <c r="E10" s="435" t="s">
        <v>795</v>
      </c>
      <c r="F10" s="435" t="s">
        <v>340</v>
      </c>
      <c r="G10" s="450" t="s">
        <v>441</v>
      </c>
      <c r="H10" s="45"/>
      <c r="I10" s="45"/>
      <c r="J10" s="45"/>
    </row>
    <row r="11" spans="1:10" s="101" customFormat="1" ht="63" customHeight="1">
      <c r="A11" s="459"/>
      <c r="B11" s="436"/>
      <c r="C11" s="417"/>
      <c r="D11" s="417"/>
      <c r="E11" s="436"/>
      <c r="F11" s="436"/>
      <c r="G11" s="451"/>
      <c r="H11" s="45"/>
      <c r="I11" s="45"/>
      <c r="J11" s="45"/>
    </row>
    <row r="12" spans="1:10" s="101" customFormat="1" ht="12.75" customHeight="1">
      <c r="A12" s="104">
        <v>0</v>
      </c>
      <c r="B12" s="105">
        <v>1</v>
      </c>
      <c r="C12" s="21">
        <v>2</v>
      </c>
      <c r="D12" s="102">
        <v>3</v>
      </c>
      <c r="E12" s="102">
        <v>4</v>
      </c>
      <c r="F12" s="21" t="s">
        <v>828</v>
      </c>
      <c r="G12" s="32" t="s">
        <v>829</v>
      </c>
      <c r="H12" s="45"/>
      <c r="I12" s="45"/>
      <c r="J12" s="45"/>
    </row>
    <row r="13" spans="1:10" s="101" customFormat="1" ht="27" customHeight="1">
      <c r="A13" s="19">
        <v>1</v>
      </c>
      <c r="B13" s="109" t="s">
        <v>442</v>
      </c>
      <c r="C13" s="397"/>
      <c r="D13" s="129">
        <f>C13</f>
        <v>0</v>
      </c>
      <c r="E13" s="72"/>
      <c r="F13" s="33">
        <f>IF((D13-E13)&lt;0,0,(D13-E13))</f>
        <v>0</v>
      </c>
      <c r="G13" s="174">
        <f>IF((E13-D13)&lt;0,0,(E13-D13))</f>
        <v>0</v>
      </c>
      <c r="H13" s="45"/>
      <c r="I13" s="206"/>
      <c r="J13" s="45"/>
    </row>
    <row r="14" spans="1:10" s="101" customFormat="1" ht="27" customHeight="1">
      <c r="A14" s="207">
        <v>2</v>
      </c>
      <c r="B14" s="208" t="s">
        <v>443</v>
      </c>
      <c r="C14" s="397"/>
      <c r="D14" s="129">
        <f>C14</f>
        <v>0</v>
      </c>
      <c r="E14" s="72"/>
      <c r="F14" s="33">
        <f>IF((D14-E14)&lt;0,0,(D14-E14))</f>
        <v>0</v>
      </c>
      <c r="G14" s="174">
        <f>IF((E14-D14)&lt;0,0,(E14-D14))</f>
        <v>0</v>
      </c>
      <c r="H14" s="45"/>
      <c r="I14" s="206"/>
      <c r="J14" s="45"/>
    </row>
    <row r="15" spans="1:10" s="101" customFormat="1" ht="27" customHeight="1" thickBot="1">
      <c r="A15" s="110" t="s">
        <v>344</v>
      </c>
      <c r="B15" s="100" t="s">
        <v>444</v>
      </c>
      <c r="C15" s="34">
        <f>SUM(C13:C14)</f>
        <v>0</v>
      </c>
      <c r="D15" s="34">
        <f>SUM(D13:D14)</f>
        <v>0</v>
      </c>
      <c r="E15" s="34">
        <f>SUM(E13:E14)</f>
        <v>0</v>
      </c>
      <c r="F15" s="34">
        <f>SUM(F13:F14)</f>
        <v>0</v>
      </c>
      <c r="G15" s="35">
        <f>SUM(G13:G14)</f>
        <v>0</v>
      </c>
      <c r="H15" s="45"/>
      <c r="I15" s="206"/>
      <c r="J15" s="45"/>
    </row>
    <row r="16" spans="1:10" s="101" customFormat="1" ht="10.5">
      <c r="A16" s="46"/>
      <c r="B16" s="54"/>
      <c r="C16" s="45"/>
      <c r="D16" s="45"/>
      <c r="E16" s="45"/>
      <c r="F16" s="45"/>
      <c r="G16" s="45"/>
      <c r="H16" s="45"/>
      <c r="I16" s="45"/>
      <c r="J16" s="45"/>
    </row>
    <row r="17" spans="1:10" s="16" customFormat="1" ht="12.75">
      <c r="A17" s="485" t="s">
        <v>824</v>
      </c>
      <c r="B17" s="485"/>
      <c r="C17" s="485"/>
      <c r="D17" s="485"/>
      <c r="E17" s="485"/>
      <c r="F17" s="485"/>
      <c r="G17" s="485"/>
      <c r="H17" s="112"/>
      <c r="I17" s="112"/>
      <c r="J17" s="112"/>
    </row>
    <row r="18" spans="1:10" s="16" customFormat="1" ht="12.75">
      <c r="A18" s="486"/>
      <c r="B18" s="486"/>
      <c r="C18" s="486"/>
      <c r="D18" s="486"/>
      <c r="E18" s="486"/>
      <c r="F18" s="486"/>
      <c r="G18" s="486"/>
      <c r="H18" s="112"/>
      <c r="I18" s="112"/>
      <c r="J18" s="112"/>
    </row>
    <row r="19" spans="1:10" s="16" customFormat="1" ht="12.75">
      <c r="A19" s="183"/>
      <c r="B19" s="209"/>
      <c r="C19" s="112"/>
      <c r="D19" s="112"/>
      <c r="E19" s="112"/>
      <c r="F19" s="112"/>
      <c r="G19" s="112"/>
      <c r="H19" s="112"/>
      <c r="I19" s="112"/>
      <c r="J19" s="112"/>
    </row>
    <row r="20" spans="1:10" s="16" customFormat="1" ht="12.75">
      <c r="A20" s="183"/>
      <c r="B20" s="210" t="s">
        <v>345</v>
      </c>
      <c r="C20" s="112"/>
      <c r="D20" s="112"/>
      <c r="E20" s="112"/>
      <c r="F20" s="112" t="s">
        <v>346</v>
      </c>
      <c r="G20" s="112"/>
      <c r="H20" s="112"/>
      <c r="I20" s="112"/>
      <c r="J20" s="112"/>
    </row>
    <row r="21" spans="1:10" s="16" customFormat="1" ht="12.75">
      <c r="A21" s="183"/>
      <c r="B21" s="209"/>
      <c r="C21" s="112"/>
      <c r="D21" s="112"/>
      <c r="E21" s="112"/>
      <c r="F21" s="112"/>
      <c r="G21" s="112"/>
      <c r="H21" s="112"/>
      <c r="I21" s="112"/>
      <c r="J21" s="112"/>
    </row>
    <row r="22" spans="1:10" s="16" customFormat="1" ht="12.75">
      <c r="A22" s="183"/>
      <c r="B22" s="183" t="s">
        <v>445</v>
      </c>
      <c r="C22" s="112"/>
      <c r="D22" s="112"/>
      <c r="E22" s="112"/>
      <c r="F22" s="183" t="s">
        <v>353</v>
      </c>
      <c r="G22" s="112"/>
      <c r="H22" s="112"/>
      <c r="I22" s="112"/>
      <c r="J22" s="112"/>
    </row>
    <row r="23" spans="1:10" ht="12.75">
      <c r="A23" s="211"/>
      <c r="B23" s="200"/>
      <c r="C23" s="88"/>
      <c r="D23" s="88"/>
      <c r="E23" s="112"/>
      <c r="F23" s="112"/>
      <c r="G23" s="112"/>
      <c r="H23" s="88"/>
      <c r="I23" s="88"/>
      <c r="J23" s="88"/>
    </row>
    <row r="24" spans="1:10" ht="12.75">
      <c r="A24" s="211"/>
      <c r="B24" s="200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211"/>
      <c r="B25" s="200"/>
      <c r="C25" s="88"/>
      <c r="D25" s="88"/>
      <c r="E25" s="88"/>
      <c r="F25" s="88"/>
      <c r="G25" s="88"/>
      <c r="H25" s="88"/>
      <c r="I25" s="88"/>
      <c r="J25" s="88"/>
    </row>
  </sheetData>
  <sheetProtection password="CCCC" sheet="1"/>
  <mergeCells count="9">
    <mergeCell ref="A10:A11"/>
    <mergeCell ref="B10:B11"/>
    <mergeCell ref="A17:G17"/>
    <mergeCell ref="A18:G18"/>
    <mergeCell ref="C10:C11"/>
    <mergeCell ref="D10:D11"/>
    <mergeCell ref="E10:E11"/>
    <mergeCell ref="F10:F11"/>
    <mergeCell ref="G10:G11"/>
  </mergeCells>
  <dataValidations count="1">
    <dataValidation type="decimal" operator="greaterThan" allowBlank="1" showInputMessage="1" showErrorMessage="1" errorTitle="Upozorenje" error="Uneli ste neispravan podatak. Ponovite unos !!!" sqref="C13:G15">
      <formula1>-0.0001</formula1>
    </dataValidation>
  </dataValidations>
  <printOptions/>
  <pageMargins left="0.7480314960629921" right="0.15748031496062992" top="0.5905511811023623" bottom="3.7401574803149606" header="0.31496062992125984" footer="3.4645669291338583"/>
  <pageSetup horizontalDpi="600" verticalDpi="600" orientation="landscape" paperSize="9" scale="6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>
    <tabColor theme="7" tint="0.5999900102615356"/>
  </sheetPr>
  <dimension ref="A1:P2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71" customWidth="1"/>
    <col min="2" max="2" width="43.00390625" style="65" customWidth="1"/>
    <col min="3" max="3" width="17.00390625" style="68" customWidth="1"/>
    <col min="4" max="4" width="18.28125" style="68" customWidth="1"/>
    <col min="5" max="5" width="17.140625" style="68" customWidth="1"/>
    <col min="6" max="6" width="17.00390625" style="68" customWidth="1"/>
    <col min="7" max="7" width="16.8515625" style="68" customWidth="1"/>
    <col min="8" max="9" width="17.421875" style="68" customWidth="1"/>
    <col min="10" max="10" width="18.140625" style="68" customWidth="1"/>
    <col min="11" max="11" width="18.00390625" style="68" customWidth="1"/>
    <col min="12" max="12" width="16.7109375" style="68" customWidth="1"/>
    <col min="13" max="13" width="17.8515625" style="68" customWidth="1"/>
    <col min="14" max="14" width="18.00390625" style="68" customWidth="1"/>
    <col min="15" max="15" width="3.8515625" style="68" customWidth="1"/>
    <col min="16" max="16" width="17.8515625" style="68" hidden="1" customWidth="1"/>
    <col min="17" max="16384" width="9.140625" style="68" customWidth="1"/>
  </cols>
  <sheetData>
    <row r="1" spans="1:15" ht="14.25">
      <c r="A1" s="188" t="s">
        <v>425</v>
      </c>
      <c r="B1" s="209"/>
      <c r="C1" s="88"/>
      <c r="D1" s="88"/>
      <c r="E1" s="88"/>
      <c r="F1" s="88"/>
      <c r="G1" s="88"/>
      <c r="H1" s="88"/>
      <c r="I1" s="88"/>
      <c r="J1" s="88"/>
      <c r="K1" s="88"/>
      <c r="L1" s="88"/>
      <c r="M1" s="203" t="s">
        <v>336</v>
      </c>
      <c r="N1" s="219" t="s">
        <v>679</v>
      </c>
      <c r="O1" s="88"/>
    </row>
    <row r="2" spans="1:15" ht="12.75">
      <c r="A2" s="188" t="s">
        <v>335</v>
      </c>
      <c r="B2" s="209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2.75">
      <c r="A3" s="188" t="s">
        <v>357</v>
      </c>
      <c r="B3" s="20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2.75">
      <c r="A4" s="188"/>
      <c r="B4" s="20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>
      <c r="A5" s="188"/>
      <c r="B5" s="256" t="s">
        <v>825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4" customHeight="1">
      <c r="A6" s="199"/>
      <c r="B6" s="200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6.5" customHeight="1">
      <c r="A7" s="201" t="str">
        <f>"ФИЛИЈАЛА:   "&amp;Filijala</f>
        <v>ФИЛИЈАЛА:   19 КРУШЕВАЦ</v>
      </c>
      <c r="B7" s="202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15" customHeight="1">
      <c r="A8" s="201" t="str">
        <f>"ЗДРАВСТВЕНА УСТАНОВА:  "&amp;ZU</f>
        <v>ЗДРАВСТВЕНА УСТАНОВА:  00219001 ДЗ ТРСТЕНИК</v>
      </c>
      <c r="B8" s="202"/>
      <c r="C8" s="88"/>
      <c r="D8" s="88"/>
      <c r="E8" s="88"/>
      <c r="F8" s="88"/>
      <c r="G8" s="88"/>
      <c r="H8" s="88"/>
      <c r="I8" s="88"/>
      <c r="J8" s="88"/>
      <c r="K8" s="88"/>
      <c r="L8" s="358"/>
      <c r="M8" s="204"/>
      <c r="N8" s="112"/>
      <c r="O8" s="88"/>
    </row>
    <row r="9" spans="1:15" ht="13.5" thickBot="1">
      <c r="A9" s="199"/>
      <c r="B9" s="202"/>
      <c r="C9" s="88"/>
      <c r="D9" s="88"/>
      <c r="E9" s="88"/>
      <c r="F9" s="88"/>
      <c r="G9" s="88"/>
      <c r="H9" s="88"/>
      <c r="I9" s="88"/>
      <c r="J9" s="88"/>
      <c r="K9" s="112"/>
      <c r="L9" s="112"/>
      <c r="M9" s="112"/>
      <c r="N9" s="205" t="s">
        <v>337</v>
      </c>
      <c r="O9" s="88"/>
    </row>
    <row r="10" spans="1:14" s="45" customFormat="1" ht="28.5" customHeight="1">
      <c r="A10" s="479" t="s">
        <v>338</v>
      </c>
      <c r="B10" s="481" t="s">
        <v>339</v>
      </c>
      <c r="C10" s="430" t="s">
        <v>785</v>
      </c>
      <c r="D10" s="447" t="s">
        <v>786</v>
      </c>
      <c r="E10" s="430" t="s">
        <v>811</v>
      </c>
      <c r="F10" s="430" t="s">
        <v>342</v>
      </c>
      <c r="G10" s="430" t="s">
        <v>788</v>
      </c>
      <c r="H10" s="435" t="s">
        <v>789</v>
      </c>
      <c r="I10" s="430" t="s">
        <v>792</v>
      </c>
      <c r="J10" s="435" t="s">
        <v>790</v>
      </c>
      <c r="K10" s="430" t="s">
        <v>819</v>
      </c>
      <c r="L10" s="430" t="s">
        <v>791</v>
      </c>
      <c r="M10" s="447" t="s">
        <v>448</v>
      </c>
      <c r="N10" s="483" t="s">
        <v>449</v>
      </c>
    </row>
    <row r="11" spans="1:14" s="45" customFormat="1" ht="66.75" customHeight="1">
      <c r="A11" s="480"/>
      <c r="B11" s="482"/>
      <c r="C11" s="417"/>
      <c r="D11" s="448"/>
      <c r="E11" s="417"/>
      <c r="F11" s="417"/>
      <c r="G11" s="417"/>
      <c r="H11" s="436"/>
      <c r="I11" s="417"/>
      <c r="J11" s="436"/>
      <c r="K11" s="417"/>
      <c r="L11" s="417"/>
      <c r="M11" s="448"/>
      <c r="N11" s="484"/>
    </row>
    <row r="12" spans="1:14" s="45" customFormat="1" ht="12.75" customHeight="1">
      <c r="A12" s="104">
        <v>0</v>
      </c>
      <c r="B12" s="105">
        <v>1</v>
      </c>
      <c r="C12" s="21">
        <v>2</v>
      </c>
      <c r="D12" s="21">
        <v>3</v>
      </c>
      <c r="E12" s="21">
        <v>4</v>
      </c>
      <c r="F12" s="21" t="s">
        <v>399</v>
      </c>
      <c r="G12" s="21" t="s">
        <v>400</v>
      </c>
      <c r="H12" s="21">
        <v>7</v>
      </c>
      <c r="I12" s="108">
        <v>8</v>
      </c>
      <c r="J12" s="108">
        <v>9</v>
      </c>
      <c r="K12" s="21" t="s">
        <v>649</v>
      </c>
      <c r="L12" s="21">
        <v>11</v>
      </c>
      <c r="M12" s="21" t="s">
        <v>654</v>
      </c>
      <c r="N12" s="32" t="s">
        <v>655</v>
      </c>
    </row>
    <row r="13" spans="1:16" s="45" customFormat="1" ht="27" customHeight="1">
      <c r="A13" s="19">
        <v>1</v>
      </c>
      <c r="B13" s="109" t="s">
        <v>650</v>
      </c>
      <c r="C13" s="49"/>
      <c r="D13" s="49"/>
      <c r="E13" s="49"/>
      <c r="F13" s="114">
        <f>D13+E13</f>
        <v>0</v>
      </c>
      <c r="G13" s="62">
        <f>C13-F13</f>
        <v>0</v>
      </c>
      <c r="H13" s="49"/>
      <c r="I13" s="49"/>
      <c r="J13" s="49"/>
      <c r="K13" s="62">
        <f>I13+J13</f>
        <v>0</v>
      </c>
      <c r="L13" s="114">
        <f>+MIN(G13,H13)</f>
        <v>0</v>
      </c>
      <c r="M13" s="62">
        <f>IF((L13-K13)&lt;0,0,(L13-K13))</f>
        <v>0</v>
      </c>
      <c r="N13" s="63">
        <f>IF((L13-K13)&gt;0,0,(K13-L13))</f>
        <v>0</v>
      </c>
      <c r="P13" s="158">
        <v>1</v>
      </c>
    </row>
    <row r="14" spans="1:16" s="45" customFormat="1" ht="21" customHeight="1">
      <c r="A14" s="19" t="s">
        <v>358</v>
      </c>
      <c r="B14" s="109" t="s">
        <v>651</v>
      </c>
      <c r="C14" s="49"/>
      <c r="D14" s="49"/>
      <c r="E14" s="176"/>
      <c r="F14" s="114">
        <f>D14+E14</f>
        <v>0</v>
      </c>
      <c r="G14" s="62">
        <f>C14-F14</f>
        <v>0</v>
      </c>
      <c r="H14" s="49"/>
      <c r="I14" s="49"/>
      <c r="J14" s="49"/>
      <c r="K14" s="62">
        <f>I14+J14</f>
        <v>0</v>
      </c>
      <c r="L14" s="114">
        <f>+H14</f>
        <v>0</v>
      </c>
      <c r="M14" s="62">
        <f>IF((L14-K14)&lt;0,0,(L14-K14))</f>
        <v>0</v>
      </c>
      <c r="N14" s="63">
        <f>IF((L14-K14)&gt;0,0,(K14-L14))</f>
        <v>0</v>
      </c>
      <c r="P14" s="158">
        <v>1</v>
      </c>
    </row>
    <row r="15" spans="1:16" s="45" customFormat="1" ht="29.25" customHeight="1">
      <c r="A15" s="19" t="s">
        <v>359</v>
      </c>
      <c r="B15" s="109" t="s">
        <v>652</v>
      </c>
      <c r="C15" s="49"/>
      <c r="D15" s="49"/>
      <c r="E15" s="176"/>
      <c r="F15" s="114">
        <f>D15+E15</f>
        <v>0</v>
      </c>
      <c r="G15" s="62">
        <f>C15-F15</f>
        <v>0</v>
      </c>
      <c r="H15" s="49"/>
      <c r="I15" s="49"/>
      <c r="J15" s="49"/>
      <c r="K15" s="62">
        <f>I15+J15</f>
        <v>0</v>
      </c>
      <c r="L15" s="114">
        <f>+H15</f>
        <v>0</v>
      </c>
      <c r="M15" s="62">
        <f>IF((L15-K15)&lt;0,0,(L15-K15))</f>
        <v>0</v>
      </c>
      <c r="N15" s="63">
        <f>IF((L15-K15)&gt;0,0,(K15-L15))</f>
        <v>0</v>
      </c>
      <c r="P15" s="158">
        <v>1</v>
      </c>
    </row>
    <row r="16" spans="1:16" s="45" customFormat="1" ht="24.75" customHeight="1" thickBot="1">
      <c r="A16" s="110" t="s">
        <v>344</v>
      </c>
      <c r="B16" s="51" t="s">
        <v>653</v>
      </c>
      <c r="C16" s="111">
        <f aca="true" t="shared" si="0" ref="C16:N16">SUM(C13:C15)</f>
        <v>0</v>
      </c>
      <c r="D16" s="111">
        <f t="shared" si="0"/>
        <v>0</v>
      </c>
      <c r="E16" s="111">
        <f t="shared" si="0"/>
        <v>0</v>
      </c>
      <c r="F16" s="111">
        <f t="shared" si="0"/>
        <v>0</v>
      </c>
      <c r="G16" s="111">
        <f t="shared" si="0"/>
        <v>0</v>
      </c>
      <c r="H16" s="111">
        <f t="shared" si="0"/>
        <v>0</v>
      </c>
      <c r="I16" s="111">
        <f t="shared" si="0"/>
        <v>0</v>
      </c>
      <c r="J16" s="111">
        <f t="shared" si="0"/>
        <v>0</v>
      </c>
      <c r="K16" s="111">
        <f t="shared" si="0"/>
        <v>0</v>
      </c>
      <c r="L16" s="111">
        <f t="shared" si="0"/>
        <v>0</v>
      </c>
      <c r="M16" s="111">
        <f t="shared" si="0"/>
        <v>0</v>
      </c>
      <c r="N16" s="162">
        <f t="shared" si="0"/>
        <v>0</v>
      </c>
      <c r="P16" s="140">
        <f>SUM(P13:P15)</f>
        <v>3</v>
      </c>
    </row>
    <row r="17" spans="1:15" s="16" customFormat="1" ht="12.75">
      <c r="A17" s="183"/>
      <c r="B17" s="209"/>
      <c r="C17" s="112"/>
      <c r="D17" s="112"/>
      <c r="E17" s="112"/>
      <c r="F17" s="112"/>
      <c r="G17" s="218"/>
      <c r="H17" s="112"/>
      <c r="I17" s="112"/>
      <c r="J17" s="112"/>
      <c r="K17" s="112"/>
      <c r="L17" s="112"/>
      <c r="M17" s="112"/>
      <c r="N17" s="112"/>
      <c r="O17" s="112"/>
    </row>
    <row r="18" spans="1:8" s="112" customFormat="1" ht="12.75">
      <c r="A18" s="170" t="s">
        <v>826</v>
      </c>
      <c r="B18" s="220"/>
      <c r="C18" s="182"/>
      <c r="D18" s="182"/>
      <c r="E18" s="182"/>
      <c r="F18" s="182"/>
      <c r="G18" s="182"/>
      <c r="H18" s="182"/>
    </row>
    <row r="19" spans="1:15" s="16" customFormat="1" ht="12.75">
      <c r="A19" s="183"/>
      <c r="B19" s="107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</row>
    <row r="20" spans="1:15" s="16" customFormat="1" ht="12.75">
      <c r="A20" s="183"/>
      <c r="B20" s="113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  <row r="21" spans="1:15" s="16" customFormat="1" ht="12.75">
      <c r="A21" s="183"/>
      <c r="B21" s="209" t="s">
        <v>345</v>
      </c>
      <c r="C21" s="112"/>
      <c r="D21" s="112"/>
      <c r="E21" s="112"/>
      <c r="F21" s="112"/>
      <c r="G21" s="112"/>
      <c r="H21" s="112"/>
      <c r="I21" s="112"/>
      <c r="J21" s="112"/>
      <c r="K21" s="112" t="s">
        <v>346</v>
      </c>
      <c r="L21" s="112"/>
      <c r="M21" s="112"/>
      <c r="N21" s="112"/>
      <c r="O21" s="112"/>
    </row>
    <row r="22" spans="1:15" s="16" customFormat="1" ht="12.75">
      <c r="A22" s="183"/>
      <c r="B22" s="209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5" s="16" customFormat="1" ht="12.75">
      <c r="A23" s="183"/>
      <c r="B23" s="183" t="s">
        <v>445</v>
      </c>
      <c r="C23" s="112"/>
      <c r="D23" s="112"/>
      <c r="E23" s="112"/>
      <c r="F23" s="112"/>
      <c r="G23" s="112"/>
      <c r="H23" s="112"/>
      <c r="I23" s="112"/>
      <c r="J23" s="112"/>
      <c r="K23" s="183" t="s">
        <v>445</v>
      </c>
      <c r="L23" s="183"/>
      <c r="M23" s="112"/>
      <c r="N23" s="112"/>
      <c r="O23" s="112"/>
    </row>
    <row r="24" spans="1:2" s="16" customFormat="1" ht="12.75">
      <c r="A24" s="36"/>
      <c r="B24" s="37"/>
    </row>
  </sheetData>
  <sheetProtection password="CCCC" sheet="1"/>
  <mergeCells count="14">
    <mergeCell ref="F10:F11"/>
    <mergeCell ref="A10:A11"/>
    <mergeCell ref="B10:B11"/>
    <mergeCell ref="C10:C11"/>
    <mergeCell ref="D10:D11"/>
    <mergeCell ref="E10:E11"/>
    <mergeCell ref="K10:K11"/>
    <mergeCell ref="L10:L11"/>
    <mergeCell ref="M10:M11"/>
    <mergeCell ref="N10:N11"/>
    <mergeCell ref="G10:G11"/>
    <mergeCell ref="H10:H11"/>
    <mergeCell ref="I10:I11"/>
    <mergeCell ref="J10:J11"/>
  </mergeCells>
  <dataValidations count="3">
    <dataValidation type="decimal" operator="greaterThan" allowBlank="1" showInputMessage="1" showErrorMessage="1" errorTitle="Upozorenje" error="Uneli ste neispravan podatak. Ponovite unos !!!" sqref="D16:E16 C13:C16 F13:N16">
      <formula1>-0.0001</formula1>
    </dataValidation>
    <dataValidation operator="equal" allowBlank="1" showInputMessage="1" showErrorMessage="1" errorTitle="Upozorenje" error="Uneli ste neispravan podatak. Ponovite unos !!!" sqref="D14:E15"/>
    <dataValidation type="whole" operator="equal" allowBlank="1" showInputMessage="1" showErrorMessage="1" errorTitle="Upozorenje" error="Uneli ste neispravan podatak. Vrednost u ovom polju mora biti 0 !!!" sqref="D13:E13">
      <formula1>0</formula1>
    </dataValidation>
  </dataValidations>
  <printOptions/>
  <pageMargins left="0.35433070866141736" right="0.35433070866141736" top="0.5905511811023623" bottom="3.1496062992125986" header="0.31496062992125984" footer="2.283464566929134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tabColor rgb="FFFFFF00"/>
  </sheetPr>
  <dimension ref="A1:H31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7109375" style="288" customWidth="1"/>
    <col min="2" max="2" width="44.421875" style="269" customWidth="1"/>
    <col min="3" max="3" width="22.421875" style="270" customWidth="1"/>
    <col min="4" max="4" width="23.57421875" style="270" customWidth="1"/>
    <col min="5" max="5" width="25.8515625" style="270" customWidth="1"/>
    <col min="6" max="6" width="24.421875" style="270" customWidth="1"/>
    <col min="7" max="7" width="18.140625" style="270" customWidth="1"/>
    <col min="8" max="8" width="18.7109375" style="270" customWidth="1"/>
    <col min="9" max="16384" width="9.140625" style="270" customWidth="1"/>
  </cols>
  <sheetData>
    <row r="1" spans="1:7" ht="13.5" customHeight="1">
      <c r="A1" s="268" t="s">
        <v>425</v>
      </c>
      <c r="F1" s="271" t="s">
        <v>336</v>
      </c>
      <c r="G1" s="272" t="s">
        <v>668</v>
      </c>
    </row>
    <row r="2" ht="13.5" customHeight="1">
      <c r="A2" s="268" t="s">
        <v>335</v>
      </c>
    </row>
    <row r="3" ht="13.5" customHeight="1">
      <c r="A3" s="268" t="s">
        <v>357</v>
      </c>
    </row>
    <row r="4" ht="12.75" customHeight="1">
      <c r="A4" s="273"/>
    </row>
    <row r="5" spans="1:2" ht="25.5" customHeight="1">
      <c r="A5" s="273"/>
      <c r="B5" s="274" t="s">
        <v>594</v>
      </c>
    </row>
    <row r="6" spans="1:3" ht="22.5" customHeight="1">
      <c r="A6" s="273"/>
      <c r="C6" s="356" t="s">
        <v>762</v>
      </c>
    </row>
    <row r="7" spans="1:5" ht="18" customHeight="1">
      <c r="A7" s="275" t="str">
        <f>"ФИЛИЈАЛА:   "&amp;Filijala</f>
        <v>ФИЛИЈАЛА:   19 КРУШЕВАЦ</v>
      </c>
      <c r="B7" s="276"/>
      <c r="E7" s="277"/>
    </row>
    <row r="8" spans="1:2" ht="14.25" customHeight="1">
      <c r="A8" s="275" t="str">
        <f>"ЗДРАВСТВЕНА УСТАНОВА:  "&amp;ZU</f>
        <v>ЗДРАВСТВЕНА УСТАНОВА:  00219001 ДЗ ТРСТЕНИК</v>
      </c>
      <c r="B8" s="276"/>
    </row>
    <row r="9" spans="1:8" ht="18" customHeight="1">
      <c r="A9" s="273"/>
      <c r="B9" s="276"/>
      <c r="F9" s="278" t="s">
        <v>337</v>
      </c>
      <c r="H9" s="278"/>
    </row>
    <row r="10" spans="1:6" s="279" customFormat="1" ht="24.75" customHeight="1">
      <c r="A10" s="408" t="s">
        <v>338</v>
      </c>
      <c r="B10" s="409" t="s">
        <v>339</v>
      </c>
      <c r="C10" s="410" t="s">
        <v>595</v>
      </c>
      <c r="D10" s="410" t="s">
        <v>596</v>
      </c>
      <c r="E10" s="410" t="s">
        <v>597</v>
      </c>
      <c r="F10" s="410" t="s">
        <v>600</v>
      </c>
    </row>
    <row r="11" spans="1:6" s="279" customFormat="1" ht="45" customHeight="1">
      <c r="A11" s="408"/>
      <c r="B11" s="409"/>
      <c r="C11" s="411"/>
      <c r="D11" s="411"/>
      <c r="E11" s="411"/>
      <c r="F11" s="411"/>
    </row>
    <row r="12" spans="1:6" s="279" customFormat="1" ht="12" customHeight="1">
      <c r="A12" s="280">
        <v>0</v>
      </c>
      <c r="B12" s="281">
        <v>1</v>
      </c>
      <c r="C12" s="280">
        <v>2</v>
      </c>
      <c r="D12" s="280">
        <v>3</v>
      </c>
      <c r="E12" s="280">
        <v>4</v>
      </c>
      <c r="F12" s="280">
        <v>5</v>
      </c>
    </row>
    <row r="13" spans="1:6" ht="21.75" customHeight="1">
      <c r="A13" s="282">
        <v>1</v>
      </c>
      <c r="B13" s="283" t="s">
        <v>343</v>
      </c>
      <c r="C13" s="284"/>
      <c r="D13" s="302">
        <f>IF(C13=0,0,'PR5-LekSM'!K17)</f>
        <v>0</v>
      </c>
      <c r="E13" s="302">
        <f>IF(C13=0,0,'PR5-LekSM'!I17)</f>
        <v>0</v>
      </c>
      <c r="F13" s="398">
        <f>+MIN(D13,E13)</f>
        <v>0</v>
      </c>
    </row>
    <row r="14" spans="1:6" ht="21.75" customHeight="1">
      <c r="A14" s="286" t="s">
        <v>358</v>
      </c>
      <c r="B14" s="283" t="s">
        <v>603</v>
      </c>
      <c r="C14" s="302">
        <f>SUM(C15:C16)</f>
        <v>0</v>
      </c>
      <c r="D14" s="302">
        <f>SUM(D15:D16)</f>
        <v>0</v>
      </c>
      <c r="E14" s="302">
        <f>SUM(E15:E16)</f>
        <v>0</v>
      </c>
      <c r="F14" s="302">
        <f>MIN(C14,SUM(F15:F16))</f>
        <v>0</v>
      </c>
    </row>
    <row r="15" spans="1:6" ht="35.25" customHeight="1">
      <c r="A15" s="286" t="s">
        <v>478</v>
      </c>
      <c r="B15" s="283" t="s">
        <v>604</v>
      </c>
      <c r="C15" s="284"/>
      <c r="D15" s="302">
        <f>IF(C15=0,0,'PR5-LekSM'!K19)</f>
        <v>0</v>
      </c>
      <c r="E15" s="302">
        <f>IF(C15=0,0,'PR5-LekSM'!I19)</f>
        <v>0</v>
      </c>
      <c r="F15" s="285">
        <f>+MIN(D15,E15)</f>
        <v>0</v>
      </c>
    </row>
    <row r="16" spans="1:6" ht="32.25" customHeight="1">
      <c r="A16" s="286" t="s">
        <v>479</v>
      </c>
      <c r="B16" s="283" t="s">
        <v>605</v>
      </c>
      <c r="C16" s="284"/>
      <c r="D16" s="302">
        <f>IF(C16=0,0,'PR5-LekSM'!K20)</f>
        <v>0</v>
      </c>
      <c r="E16" s="302">
        <f>IF(C16=0,0,'PR5-LekSM'!I20)</f>
        <v>0</v>
      </c>
      <c r="F16" s="285">
        <f>+MIN(C16,D16,E16)</f>
        <v>0</v>
      </c>
    </row>
    <row r="17" spans="1:6" ht="21.75" customHeight="1">
      <c r="A17" s="286" t="s">
        <v>359</v>
      </c>
      <c r="B17" s="283" t="s">
        <v>390</v>
      </c>
      <c r="C17" s="284"/>
      <c r="D17" s="287"/>
      <c r="E17" s="302">
        <f>IF(C17=0,0,'PR4-EnergentiMOT'!J17)</f>
        <v>0</v>
      </c>
      <c r="F17" s="285">
        <f>+MIN(C17,E17)</f>
        <v>0</v>
      </c>
    </row>
    <row r="18" spans="1:6" ht="21.75" customHeight="1">
      <c r="A18" s="286" t="s">
        <v>360</v>
      </c>
      <c r="B18" s="283" t="s">
        <v>606</v>
      </c>
      <c r="C18" s="284"/>
      <c r="D18" s="287"/>
      <c r="E18" s="302">
        <f>IF(C18=0,0,'PR4-EnergentiMOT'!J18)</f>
        <v>0</v>
      </c>
      <c r="F18" s="285">
        <f>+MIN(C18,E18)</f>
        <v>0</v>
      </c>
    </row>
    <row r="19" ht="11.25" customHeight="1"/>
    <row r="20" spans="1:7" s="289" customFormat="1" ht="12.75">
      <c r="A20" s="407" t="s">
        <v>661</v>
      </c>
      <c r="B20" s="407"/>
      <c r="C20" s="407"/>
      <c r="D20" s="407"/>
      <c r="E20" s="407"/>
      <c r="F20" s="407"/>
      <c r="G20" s="407"/>
    </row>
    <row r="21" spans="1:7" s="289" customFormat="1" ht="12.75">
      <c r="A21" s="407" t="s">
        <v>692</v>
      </c>
      <c r="B21" s="407"/>
      <c r="C21" s="407"/>
      <c r="D21" s="407"/>
      <c r="E21" s="407"/>
      <c r="F21" s="407"/>
      <c r="G21" s="407"/>
    </row>
    <row r="22" spans="1:7" s="289" customFormat="1" ht="26.25" customHeight="1">
      <c r="A22" s="412" t="s">
        <v>663</v>
      </c>
      <c r="B22" s="412"/>
      <c r="C22" s="412"/>
      <c r="D22" s="412"/>
      <c r="E22" s="412"/>
      <c r="F22" s="412"/>
      <c r="G22" s="412"/>
    </row>
    <row r="23" spans="1:8" s="291" customFormat="1" ht="12" customHeight="1">
      <c r="A23" s="407" t="s">
        <v>839</v>
      </c>
      <c r="B23" s="407"/>
      <c r="C23" s="407"/>
      <c r="D23" s="407"/>
      <c r="E23" s="407"/>
      <c r="F23" s="407"/>
      <c r="G23" s="407"/>
      <c r="H23" s="289"/>
    </row>
    <row r="24" spans="1:8" s="291" customFormat="1" ht="30" customHeight="1">
      <c r="A24" s="276"/>
      <c r="B24" s="276"/>
      <c r="C24" s="276"/>
      <c r="D24" s="276"/>
      <c r="E24" s="276"/>
      <c r="F24" s="276"/>
      <c r="G24" s="276"/>
      <c r="H24" s="289"/>
    </row>
    <row r="25" spans="1:8" s="303" customFormat="1" ht="20.25" customHeight="1">
      <c r="A25" s="297"/>
      <c r="B25" s="296" t="s">
        <v>345</v>
      </c>
      <c r="C25" s="297"/>
      <c r="D25" s="297"/>
      <c r="E25" s="297"/>
      <c r="F25" s="298" t="s">
        <v>346</v>
      </c>
      <c r="G25" s="297"/>
      <c r="H25" s="297"/>
    </row>
    <row r="26" spans="1:8" ht="12.75">
      <c r="A26" s="290"/>
      <c r="B26" s="296"/>
      <c r="C26" s="290"/>
      <c r="D26" s="290"/>
      <c r="F26" s="294"/>
      <c r="G26" s="290"/>
      <c r="H26" s="290"/>
    </row>
    <row r="27" spans="1:7" ht="13.5" customHeight="1">
      <c r="A27" s="292"/>
      <c r="B27" s="299" t="s">
        <v>607</v>
      </c>
      <c r="C27" s="294"/>
      <c r="D27" s="294"/>
      <c r="F27" s="298" t="s">
        <v>353</v>
      </c>
      <c r="G27" s="295"/>
    </row>
    <row r="28" spans="1:7" ht="12.75">
      <c r="A28" s="292"/>
      <c r="B28" s="296"/>
      <c r="C28" s="295"/>
      <c r="D28" s="295"/>
      <c r="E28" s="295"/>
      <c r="F28" s="295"/>
      <c r="G28" s="295"/>
    </row>
    <row r="29" spans="1:7" ht="12.75">
      <c r="A29" s="292"/>
      <c r="B29" s="293"/>
      <c r="C29" s="295"/>
      <c r="D29" s="295"/>
      <c r="E29" s="295"/>
      <c r="F29" s="295"/>
      <c r="G29" s="295"/>
    </row>
    <row r="30" spans="1:4" ht="12.75">
      <c r="A30" s="292"/>
      <c r="B30" s="304"/>
      <c r="C30" s="295"/>
      <c r="D30" s="295"/>
    </row>
    <row r="31" spans="1:4" ht="12.75">
      <c r="A31" s="298"/>
      <c r="B31" s="300"/>
      <c r="C31" s="294"/>
      <c r="D31" s="294"/>
    </row>
  </sheetData>
  <sheetProtection password="CCCC" sheet="1"/>
  <mergeCells count="10">
    <mergeCell ref="A20:G20"/>
    <mergeCell ref="A21:G21"/>
    <mergeCell ref="A22:G22"/>
    <mergeCell ref="A23:G23"/>
    <mergeCell ref="F10:F11"/>
    <mergeCell ref="A10:A11"/>
    <mergeCell ref="B10:B11"/>
    <mergeCell ref="C10:C11"/>
    <mergeCell ref="D10:D11"/>
    <mergeCell ref="E10:E11"/>
  </mergeCells>
  <dataValidations count="2">
    <dataValidation type="decimal" operator="greaterThan" allowBlank="1" showInputMessage="1" showErrorMessage="1" sqref="F13 F15:F18">
      <formula1>-0.00001</formula1>
    </dataValidation>
    <dataValidation type="decimal" operator="greaterThan" allowBlank="1" showInputMessage="1" showErrorMessage="1" errorTitle="Upozorenje" error="Uneli ste neispravan podatak. Ponovite unos !!!" sqref="F14 C13:E18">
      <formula1>-0.0001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L31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71" customWidth="1"/>
    <col min="2" max="2" width="40.421875" style="65" customWidth="1"/>
    <col min="3" max="3" width="18.140625" style="68" customWidth="1"/>
    <col min="4" max="4" width="19.421875" style="68" customWidth="1"/>
    <col min="5" max="5" width="18.7109375" style="68" customWidth="1"/>
    <col min="6" max="6" width="20.00390625" style="68" customWidth="1"/>
    <col min="7" max="7" width="20.8515625" style="68" customWidth="1"/>
    <col min="8" max="8" width="22.8515625" style="68" customWidth="1"/>
    <col min="9" max="9" width="19.28125" style="68" customWidth="1"/>
    <col min="10" max="10" width="14.8515625" style="68" customWidth="1"/>
    <col min="11" max="11" width="17.7109375" style="68" customWidth="1"/>
    <col min="12" max="12" width="18.7109375" style="68" customWidth="1"/>
    <col min="13" max="16384" width="9.140625" style="68" customWidth="1"/>
  </cols>
  <sheetData>
    <row r="1" spans="1:9" ht="13.5" customHeight="1">
      <c r="A1" s="48" t="s">
        <v>425</v>
      </c>
      <c r="H1" s="42" t="s">
        <v>336</v>
      </c>
      <c r="I1" s="80" t="s">
        <v>669</v>
      </c>
    </row>
    <row r="2" ht="13.5" customHeight="1">
      <c r="A2" s="48" t="s">
        <v>335</v>
      </c>
    </row>
    <row r="3" ht="13.5" customHeight="1">
      <c r="A3" s="48" t="s">
        <v>357</v>
      </c>
    </row>
    <row r="4" ht="12.75" customHeight="1">
      <c r="A4" s="69"/>
    </row>
    <row r="5" spans="1:9" ht="25.5" customHeight="1">
      <c r="A5" s="69"/>
      <c r="B5" s="119" t="s">
        <v>594</v>
      </c>
      <c r="H5" s="88"/>
      <c r="I5" s="88"/>
    </row>
    <row r="6" spans="1:9" ht="18" customHeight="1">
      <c r="A6" s="69"/>
      <c r="D6" s="248" t="s">
        <v>763</v>
      </c>
      <c r="H6" s="88"/>
      <c r="I6" s="88"/>
    </row>
    <row r="7" spans="1:8" ht="18" customHeight="1">
      <c r="A7" s="13" t="str">
        <f>"ФИЛИЈАЛА:   "&amp;Filijala</f>
        <v>ФИЛИЈАЛА:   19 КРУШЕВАЦ</v>
      </c>
      <c r="B7" s="67"/>
      <c r="H7" s="82"/>
    </row>
    <row r="8" spans="1:2" ht="14.25" customHeight="1">
      <c r="A8" s="13" t="str">
        <f>"ЗДРАВСТВЕНА УСТАНОВА:  "&amp;ZU</f>
        <v>ЗДРАВСТВЕНА УСТАНОВА:  00219001 ДЗ ТРСТЕНИК</v>
      </c>
      <c r="B8" s="67"/>
    </row>
    <row r="9" spans="1:12" ht="18" customHeight="1">
      <c r="A9" s="69"/>
      <c r="B9" s="67"/>
      <c r="I9" s="148" t="s">
        <v>337</v>
      </c>
      <c r="L9" s="148"/>
    </row>
    <row r="10" spans="1:9" s="44" customFormat="1" ht="24.75" customHeight="1">
      <c r="A10" s="416" t="s">
        <v>338</v>
      </c>
      <c r="B10" s="417" t="s">
        <v>339</v>
      </c>
      <c r="C10" s="410" t="s">
        <v>595</v>
      </c>
      <c r="D10" s="410" t="s">
        <v>596</v>
      </c>
      <c r="E10" s="410" t="s">
        <v>597</v>
      </c>
      <c r="F10" s="410" t="s">
        <v>555</v>
      </c>
      <c r="G10" s="410" t="s">
        <v>598</v>
      </c>
      <c r="H10" s="410" t="s">
        <v>599</v>
      </c>
      <c r="I10" s="410" t="s">
        <v>600</v>
      </c>
    </row>
    <row r="11" spans="1:9" s="44" customFormat="1" ht="120.75" customHeight="1">
      <c r="A11" s="416"/>
      <c r="B11" s="417"/>
      <c r="C11" s="411"/>
      <c r="D11" s="411"/>
      <c r="E11" s="411"/>
      <c r="F11" s="411"/>
      <c r="G11" s="411"/>
      <c r="H11" s="411"/>
      <c r="I11" s="411"/>
    </row>
    <row r="12" spans="1:9" s="44" customFormat="1" ht="12" customHeight="1">
      <c r="A12" s="21">
        <v>0</v>
      </c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 t="s">
        <v>601</v>
      </c>
      <c r="H12" s="21" t="s">
        <v>602</v>
      </c>
      <c r="I12" s="21">
        <v>8</v>
      </c>
    </row>
    <row r="13" spans="1:9" ht="21.75" customHeight="1">
      <c r="A13" s="122">
        <v>1</v>
      </c>
      <c r="B13" s="52" t="s">
        <v>343</v>
      </c>
      <c r="C13" s="72"/>
      <c r="D13" s="302">
        <f>IF(C13=0,0,'PR5-LekSM'!K17)</f>
        <v>0</v>
      </c>
      <c r="E13" s="302">
        <f>IF(C13=0,0,'PR5-LekSM'!I17)</f>
        <v>0</v>
      </c>
      <c r="F13" s="72"/>
      <c r="G13" s="129">
        <f>+D13-F13</f>
        <v>0</v>
      </c>
      <c r="H13" s="129">
        <f aca="true" t="shared" si="0" ref="H13:H18">+E13-F13</f>
        <v>0</v>
      </c>
      <c r="I13" s="114">
        <f>MIN(G13,H13)</f>
        <v>0</v>
      </c>
    </row>
    <row r="14" spans="1:9" ht="21.75" customHeight="1">
      <c r="A14" s="123" t="s">
        <v>358</v>
      </c>
      <c r="B14" s="52" t="s">
        <v>603</v>
      </c>
      <c r="C14" s="129">
        <f aca="true" t="shared" si="1" ref="C14:H14">SUM(C15:C16)</f>
        <v>0</v>
      </c>
      <c r="D14" s="129">
        <f t="shared" si="1"/>
        <v>0</v>
      </c>
      <c r="E14" s="129">
        <f t="shared" si="1"/>
        <v>0</v>
      </c>
      <c r="F14" s="129">
        <f>SUM(F15:F16)</f>
        <v>0</v>
      </c>
      <c r="G14" s="129">
        <f t="shared" si="1"/>
        <v>0</v>
      </c>
      <c r="H14" s="129">
        <f t="shared" si="1"/>
        <v>0</v>
      </c>
      <c r="I14" s="129">
        <f>MIN(C14,SUM(I15:I16))</f>
        <v>0</v>
      </c>
    </row>
    <row r="15" spans="1:9" ht="35.25" customHeight="1">
      <c r="A15" s="123" t="s">
        <v>478</v>
      </c>
      <c r="B15" s="52" t="s">
        <v>604</v>
      </c>
      <c r="C15" s="72"/>
      <c r="D15" s="302">
        <f>IF(C15=0,0,'PR5-LekSM'!K19)</f>
        <v>0</v>
      </c>
      <c r="E15" s="302">
        <f>IF(C15=0,0,'PR5-LekSM'!I19)</f>
        <v>0</v>
      </c>
      <c r="F15" s="250"/>
      <c r="G15" s="129">
        <f>+D15-F15</f>
        <v>0</v>
      </c>
      <c r="H15" s="129">
        <f t="shared" si="0"/>
        <v>0</v>
      </c>
      <c r="I15" s="249">
        <f>MIN(G15,H15)</f>
        <v>0</v>
      </c>
    </row>
    <row r="16" spans="1:9" ht="32.25" customHeight="1">
      <c r="A16" s="123" t="s">
        <v>479</v>
      </c>
      <c r="B16" s="52" t="s">
        <v>605</v>
      </c>
      <c r="C16" s="72"/>
      <c r="D16" s="302">
        <f>IF(C16=0,0,'PR5-LekSM'!K20)</f>
        <v>0</v>
      </c>
      <c r="E16" s="302">
        <f>IF(C16=0,0,'PR5-LekSM'!I20)</f>
        <v>0</v>
      </c>
      <c r="F16" s="72"/>
      <c r="G16" s="129">
        <f>+D16-F16</f>
        <v>0</v>
      </c>
      <c r="H16" s="129">
        <f t="shared" si="0"/>
        <v>0</v>
      </c>
      <c r="I16" s="249">
        <f>MIN(C16,G16,H16)</f>
        <v>0</v>
      </c>
    </row>
    <row r="17" spans="1:9" ht="21.75" customHeight="1">
      <c r="A17" s="123" t="s">
        <v>359</v>
      </c>
      <c r="B17" s="52" t="s">
        <v>390</v>
      </c>
      <c r="C17" s="72"/>
      <c r="D17" s="250"/>
      <c r="E17" s="302">
        <f>IF(C17=0,0,'PR4-EnergentiMOT'!J17)</f>
        <v>0</v>
      </c>
      <c r="F17" s="72"/>
      <c r="G17" s="250"/>
      <c r="H17" s="129">
        <f t="shared" si="0"/>
        <v>0</v>
      </c>
      <c r="I17" s="249">
        <f>MIN(C17,H17)</f>
        <v>0</v>
      </c>
    </row>
    <row r="18" spans="1:9" ht="21.75" customHeight="1">
      <c r="A18" s="123" t="s">
        <v>360</v>
      </c>
      <c r="B18" s="52" t="s">
        <v>606</v>
      </c>
      <c r="C18" s="72"/>
      <c r="D18" s="250"/>
      <c r="E18" s="302">
        <f>IF(C18=0,0,'PR4-EnergentiMOT'!J18)</f>
        <v>0</v>
      </c>
      <c r="F18" s="72"/>
      <c r="G18" s="250"/>
      <c r="H18" s="129">
        <f t="shared" si="0"/>
        <v>0</v>
      </c>
      <c r="I18" s="249">
        <f>MIN(C18,H18)</f>
        <v>0</v>
      </c>
    </row>
    <row r="19" ht="18" customHeight="1"/>
    <row r="20" spans="1:10" s="245" customFormat="1" ht="12.75">
      <c r="A20" s="415" t="s">
        <v>661</v>
      </c>
      <c r="B20" s="415"/>
      <c r="C20" s="415"/>
      <c r="D20" s="415"/>
      <c r="E20" s="415"/>
      <c r="F20" s="415"/>
      <c r="G20" s="415"/>
      <c r="H20" s="415"/>
      <c r="I20" s="415"/>
      <c r="J20" s="247"/>
    </row>
    <row r="21" spans="1:10" s="245" customFormat="1" ht="16.5" customHeight="1">
      <c r="A21" s="415" t="s">
        <v>693</v>
      </c>
      <c r="B21" s="415"/>
      <c r="C21" s="415"/>
      <c r="D21" s="415"/>
      <c r="E21" s="415"/>
      <c r="F21" s="415"/>
      <c r="G21" s="415"/>
      <c r="H21" s="415"/>
      <c r="I21" s="415"/>
      <c r="J21" s="247"/>
    </row>
    <row r="22" spans="1:10" s="245" customFormat="1" ht="26.25" customHeight="1">
      <c r="A22" s="413" t="s">
        <v>664</v>
      </c>
      <c r="B22" s="414"/>
      <c r="C22" s="414"/>
      <c r="D22" s="414"/>
      <c r="E22" s="414"/>
      <c r="F22" s="414"/>
      <c r="G22" s="414"/>
      <c r="H22" s="414"/>
      <c r="I22" s="414"/>
      <c r="J22" s="247"/>
    </row>
    <row r="23" spans="1:12" s="246" customFormat="1" ht="12.75">
      <c r="A23" s="415" t="s">
        <v>839</v>
      </c>
      <c r="B23" s="415"/>
      <c r="C23" s="415"/>
      <c r="D23" s="415"/>
      <c r="E23" s="415"/>
      <c r="F23" s="415"/>
      <c r="G23" s="415"/>
      <c r="H23" s="415"/>
      <c r="I23" s="415"/>
      <c r="J23" s="247"/>
      <c r="K23" s="245"/>
      <c r="L23" s="245"/>
    </row>
    <row r="24" spans="1:12" s="246" customFormat="1" ht="10.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245"/>
      <c r="L24" s="245"/>
    </row>
    <row r="25" spans="1:12" s="87" customFormat="1" ht="20.25" customHeight="1">
      <c r="A25" s="243"/>
      <c r="B25" s="30" t="s">
        <v>345</v>
      </c>
      <c r="C25" s="243"/>
      <c r="D25" s="243"/>
      <c r="E25" s="243"/>
      <c r="F25" s="243"/>
      <c r="G25" s="243"/>
      <c r="H25" s="36" t="s">
        <v>346</v>
      </c>
      <c r="I25" s="243"/>
      <c r="K25" s="243"/>
      <c r="L25" s="243"/>
    </row>
    <row r="26" spans="1:12" ht="12.75">
      <c r="A26" s="247"/>
      <c r="B26" s="30"/>
      <c r="C26" s="247"/>
      <c r="D26" s="247"/>
      <c r="E26" s="247"/>
      <c r="F26" s="247"/>
      <c r="H26" s="16"/>
      <c r="I26" s="247"/>
      <c r="K26" s="247"/>
      <c r="L26" s="247"/>
    </row>
    <row r="27" spans="1:11" ht="13.5" customHeight="1">
      <c r="A27" s="46"/>
      <c r="B27" s="29" t="s">
        <v>607</v>
      </c>
      <c r="C27" s="16"/>
      <c r="D27" s="16"/>
      <c r="E27" s="16"/>
      <c r="F27" s="16"/>
      <c r="H27" s="36" t="s">
        <v>353</v>
      </c>
      <c r="I27" s="45"/>
      <c r="K27" s="45"/>
    </row>
    <row r="28" spans="1:11" ht="12.75">
      <c r="A28" s="46"/>
      <c r="B28" s="30"/>
      <c r="C28" s="45"/>
      <c r="D28" s="45"/>
      <c r="E28" s="45"/>
      <c r="F28" s="45"/>
      <c r="G28" s="45"/>
      <c r="H28" s="45"/>
      <c r="I28" s="45"/>
      <c r="K28" s="45"/>
    </row>
    <row r="29" spans="1:11" ht="12.75">
      <c r="A29" s="46"/>
      <c r="B29" s="47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2.75">
      <c r="A30" s="46"/>
      <c r="B30" s="54"/>
      <c r="C30" s="45"/>
      <c r="D30" s="45"/>
      <c r="E30" s="45"/>
      <c r="F30" s="45"/>
      <c r="G30" s="45"/>
      <c r="K30" s="45"/>
    </row>
    <row r="31" spans="1:11" ht="12.75">
      <c r="A31" s="36"/>
      <c r="B31" s="37"/>
      <c r="C31" s="16"/>
      <c r="D31" s="16"/>
      <c r="E31" s="16"/>
      <c r="F31" s="16"/>
      <c r="G31" s="16"/>
      <c r="K31" s="16"/>
    </row>
  </sheetData>
  <sheetProtection password="CCCC" sheet="1"/>
  <mergeCells count="13">
    <mergeCell ref="A10:A11"/>
    <mergeCell ref="B10:B11"/>
    <mergeCell ref="C10:C11"/>
    <mergeCell ref="D10:D11"/>
    <mergeCell ref="E10:E11"/>
    <mergeCell ref="F10:F11"/>
    <mergeCell ref="A22:I22"/>
    <mergeCell ref="A23:I23"/>
    <mergeCell ref="G10:G11"/>
    <mergeCell ref="H10:H11"/>
    <mergeCell ref="I10:I11"/>
    <mergeCell ref="A20:I20"/>
    <mergeCell ref="A21:I21"/>
  </mergeCells>
  <dataValidations count="2">
    <dataValidation type="decimal" operator="greaterThan" allowBlank="1" showInputMessage="1" showErrorMessage="1" errorTitle="Upozorenje" error="Uneli ste neispravan podatak. Ponovite unos !!!" sqref="C13:C18 D14:I14 D13:H13 D15:H18">
      <formula1>-0.0001</formula1>
    </dataValidation>
    <dataValidation type="decimal" operator="greaterThan" allowBlank="1" showInputMessage="1" showErrorMessage="1" sqref="I13 I15:I18">
      <formula1>-0.00001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tabColor rgb="FFFFFF00"/>
  </sheetPr>
  <dimension ref="A1:J29"/>
  <sheetViews>
    <sheetView showGridLines="0" showRowColHeaders="0" showZeros="0" showOutlineSymbols="0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7.140625" style="288" customWidth="1"/>
    <col min="2" max="2" width="28.421875" style="288" customWidth="1"/>
    <col min="3" max="3" width="17.28125" style="269" customWidth="1"/>
    <col min="4" max="4" width="19.7109375" style="270" customWidth="1"/>
    <col min="5" max="5" width="20.8515625" style="270" customWidth="1"/>
    <col min="6" max="6" width="18.421875" style="270" customWidth="1"/>
    <col min="7" max="7" width="16.7109375" style="270" customWidth="1"/>
    <col min="8" max="8" width="17.00390625" style="270" customWidth="1"/>
    <col min="9" max="9" width="17.7109375" style="270" customWidth="1"/>
    <col min="10" max="10" width="18.7109375" style="270" customWidth="1"/>
    <col min="11" max="16384" width="9.140625" style="270" customWidth="1"/>
  </cols>
  <sheetData>
    <row r="1" spans="1:10" ht="13.5" customHeight="1">
      <c r="A1" s="268" t="s">
        <v>425</v>
      </c>
      <c r="B1" s="268"/>
      <c r="I1" s="271" t="s">
        <v>336</v>
      </c>
      <c r="J1" s="306" t="s">
        <v>671</v>
      </c>
    </row>
    <row r="2" spans="1:2" ht="13.5" customHeight="1">
      <c r="A2" s="268" t="s">
        <v>335</v>
      </c>
      <c r="B2" s="268"/>
    </row>
    <row r="3" spans="1:2" ht="13.5" customHeight="1">
      <c r="A3" s="268" t="s">
        <v>357</v>
      </c>
      <c r="B3" s="268"/>
    </row>
    <row r="4" spans="1:2" ht="12.75" customHeight="1">
      <c r="A4" s="273"/>
      <c r="B4" s="273"/>
    </row>
    <row r="5" spans="1:8" ht="25.5" customHeight="1">
      <c r="A5" s="273"/>
      <c r="B5" s="274" t="s">
        <v>628</v>
      </c>
      <c r="C5" s="324"/>
      <c r="D5" s="305"/>
      <c r="E5" s="305"/>
      <c r="F5" s="305"/>
      <c r="G5" s="305"/>
      <c r="H5" s="305"/>
    </row>
    <row r="6" spans="1:8" ht="22.5" customHeight="1">
      <c r="A6" s="273"/>
      <c r="B6" s="273"/>
      <c r="C6" s="324"/>
      <c r="D6" s="305"/>
      <c r="E6" s="305"/>
      <c r="F6" s="305"/>
      <c r="G6" s="305"/>
      <c r="H6" s="305"/>
    </row>
    <row r="7" spans="1:6" ht="18" customHeight="1">
      <c r="A7" s="275" t="str">
        <f>"ФИЛИЈАЛА:   "&amp;Filijala</f>
        <v>ФИЛИЈАЛА:   19 КРУШЕВАЦ</v>
      </c>
      <c r="B7" s="275"/>
      <c r="C7" s="276"/>
      <c r="F7" s="277"/>
    </row>
    <row r="8" spans="1:3" ht="14.25" customHeight="1">
      <c r="A8" s="275" t="str">
        <f>"ЗДРАВСТВЕНА УСТАНОВА:  "&amp;ZU</f>
        <v>ЗДРАВСТВЕНА УСТАНОВА:  00219001 ДЗ ТРСТЕНИК</v>
      </c>
      <c r="B8" s="275"/>
      <c r="C8" s="276"/>
    </row>
    <row r="9" spans="1:10" ht="18" customHeight="1">
      <c r="A9" s="273"/>
      <c r="B9" s="273"/>
      <c r="C9" s="276"/>
      <c r="J9" s="278" t="s">
        <v>337</v>
      </c>
    </row>
    <row r="10" spans="1:10" s="279" customFormat="1" ht="30.75" customHeight="1">
      <c r="A10" s="419" t="s">
        <v>629</v>
      </c>
      <c r="B10" s="418" t="s">
        <v>339</v>
      </c>
      <c r="C10" s="421" t="s">
        <v>765</v>
      </c>
      <c r="D10" s="422"/>
      <c r="E10" s="423"/>
      <c r="F10" s="418" t="s">
        <v>616</v>
      </c>
      <c r="G10" s="418" t="s">
        <v>617</v>
      </c>
      <c r="H10" s="418" t="s">
        <v>618</v>
      </c>
      <c r="I10" s="418" t="s">
        <v>630</v>
      </c>
      <c r="J10" s="418" t="s">
        <v>620</v>
      </c>
    </row>
    <row r="11" spans="1:10" s="279" customFormat="1" ht="64.5" customHeight="1">
      <c r="A11" s="420"/>
      <c r="B11" s="418"/>
      <c r="C11" s="310" t="s">
        <v>764</v>
      </c>
      <c r="D11" s="310" t="s">
        <v>766</v>
      </c>
      <c r="E11" s="325" t="s">
        <v>590</v>
      </c>
      <c r="F11" s="418"/>
      <c r="G11" s="418"/>
      <c r="H11" s="418"/>
      <c r="I11" s="418"/>
      <c r="J11" s="418"/>
    </row>
    <row r="12" spans="1:10" s="279" customFormat="1" ht="12" customHeight="1">
      <c r="A12" s="326">
        <v>0</v>
      </c>
      <c r="B12" s="326"/>
      <c r="C12" s="327">
        <v>1</v>
      </c>
      <c r="D12" s="327">
        <v>2</v>
      </c>
      <c r="E12" s="327" t="s">
        <v>631</v>
      </c>
      <c r="F12" s="327">
        <v>4</v>
      </c>
      <c r="G12" s="327">
        <v>5</v>
      </c>
      <c r="H12" s="327">
        <v>6</v>
      </c>
      <c r="I12" s="327">
        <v>7</v>
      </c>
      <c r="J12" s="327" t="s">
        <v>632</v>
      </c>
    </row>
    <row r="13" spans="1:10" ht="21.75" customHeight="1">
      <c r="A13" s="311">
        <v>1</v>
      </c>
      <c r="B13" s="365" t="s">
        <v>583</v>
      </c>
      <c r="C13" s="363"/>
      <c r="D13" s="363"/>
      <c r="E13" s="363"/>
      <c r="F13" s="363"/>
      <c r="G13" s="363"/>
      <c r="H13" s="363"/>
      <c r="I13" s="363"/>
      <c r="J13" s="364"/>
    </row>
    <row r="14" spans="1:10" ht="21.75" customHeight="1">
      <c r="A14" s="313" t="s">
        <v>391</v>
      </c>
      <c r="B14" s="328" t="s">
        <v>591</v>
      </c>
      <c r="C14" s="329">
        <v>30529757.12</v>
      </c>
      <c r="D14" s="329">
        <v>113047.21</v>
      </c>
      <c r="E14" s="330">
        <f>+C14+D14</f>
        <v>30642804.330000002</v>
      </c>
      <c r="F14" s="331"/>
      <c r="G14" s="331"/>
      <c r="H14" s="331"/>
      <c r="I14" s="332"/>
      <c r="J14" s="285">
        <f>C14-F14-G14-H14-I14</f>
        <v>30529757.12</v>
      </c>
    </row>
    <row r="15" spans="1:10" ht="21.75" customHeight="1">
      <c r="A15" s="313" t="s">
        <v>392</v>
      </c>
      <c r="B15" s="328" t="s">
        <v>592</v>
      </c>
      <c r="C15" s="329">
        <v>15810457.31</v>
      </c>
      <c r="D15" s="329">
        <v>2564154.35</v>
      </c>
      <c r="E15" s="330">
        <f>+C15+D15</f>
        <v>18374611.66</v>
      </c>
      <c r="F15" s="329">
        <v>2595600</v>
      </c>
      <c r="G15" s="329"/>
      <c r="H15" s="329"/>
      <c r="I15" s="312"/>
      <c r="J15" s="285">
        <f>C15-F15-G15-H15-I15</f>
        <v>13214857.31</v>
      </c>
    </row>
    <row r="16" spans="1:10" ht="21.75" customHeight="1">
      <c r="A16" s="311">
        <v>2</v>
      </c>
      <c r="B16" s="368" t="s">
        <v>586</v>
      </c>
      <c r="C16" s="363"/>
      <c r="D16" s="363"/>
      <c r="E16" s="363"/>
      <c r="F16" s="363"/>
      <c r="G16" s="363"/>
      <c r="H16" s="363"/>
      <c r="I16" s="363"/>
      <c r="J16" s="364"/>
    </row>
    <row r="17" spans="1:10" ht="21.75" customHeight="1">
      <c r="A17" s="313" t="s">
        <v>478</v>
      </c>
      <c r="B17" s="328" t="s">
        <v>633</v>
      </c>
      <c r="C17" s="329"/>
      <c r="D17" s="329"/>
      <c r="E17" s="330">
        <f>+C17+D17</f>
        <v>0</v>
      </c>
      <c r="F17" s="331"/>
      <c r="G17" s="331"/>
      <c r="H17" s="331"/>
      <c r="I17" s="332"/>
      <c r="J17" s="285">
        <f>C17-F17-G17-H17-I17</f>
        <v>0</v>
      </c>
    </row>
    <row r="18" spans="1:10" ht="28.5" customHeight="1">
      <c r="A18" s="313" t="s">
        <v>479</v>
      </c>
      <c r="B18" s="328" t="s">
        <v>634</v>
      </c>
      <c r="C18" s="329"/>
      <c r="D18" s="329"/>
      <c r="E18" s="330">
        <f>+C18+D18</f>
        <v>0</v>
      </c>
      <c r="F18" s="329"/>
      <c r="G18" s="329"/>
      <c r="H18" s="329"/>
      <c r="I18" s="312"/>
      <c r="J18" s="285">
        <f>C18-F18-G18-H18-I18</f>
        <v>0</v>
      </c>
    </row>
    <row r="19" spans="3:8" ht="8.25" customHeight="1">
      <c r="C19" s="324"/>
      <c r="D19" s="305"/>
      <c r="E19" s="305"/>
      <c r="F19" s="305"/>
      <c r="G19" s="305"/>
      <c r="H19" s="305"/>
    </row>
    <row r="20" spans="1:10" s="291" customFormat="1" ht="39.75" customHeight="1">
      <c r="A20" s="407" t="s">
        <v>694</v>
      </c>
      <c r="B20" s="407"/>
      <c r="C20" s="407"/>
      <c r="D20" s="407"/>
      <c r="E20" s="407"/>
      <c r="F20" s="407"/>
      <c r="G20" s="407"/>
      <c r="H20" s="407"/>
      <c r="I20" s="407"/>
      <c r="J20" s="407"/>
    </row>
    <row r="21" spans="1:8" s="291" customFormat="1" ht="22.5" customHeight="1">
      <c r="A21" s="333" t="s">
        <v>688</v>
      </c>
      <c r="B21" s="276"/>
      <c r="C21" s="267"/>
      <c r="D21" s="267"/>
      <c r="E21" s="267"/>
      <c r="F21" s="267"/>
      <c r="G21" s="267"/>
      <c r="H21" s="267"/>
    </row>
    <row r="22" spans="1:8" s="303" customFormat="1" ht="30.75" customHeight="1">
      <c r="A22" s="297"/>
      <c r="B22" s="297"/>
      <c r="C22" s="334"/>
      <c r="D22" s="335"/>
      <c r="E22" s="334"/>
      <c r="F22" s="334"/>
      <c r="G22" s="334"/>
      <c r="H22" s="334"/>
    </row>
    <row r="23" spans="1:10" ht="14.25" customHeight="1">
      <c r="A23" s="297"/>
      <c r="B23" s="297"/>
      <c r="C23" s="301"/>
      <c r="D23" s="297"/>
      <c r="E23" s="297"/>
      <c r="F23" s="303"/>
      <c r="G23" s="303"/>
      <c r="H23" s="297"/>
      <c r="I23" s="301" t="s">
        <v>456</v>
      </c>
      <c r="J23" s="297"/>
    </row>
    <row r="24" spans="1:10" ht="12.75">
      <c r="A24" s="290"/>
      <c r="B24" s="290"/>
      <c r="C24" s="300"/>
      <c r="D24" s="290"/>
      <c r="E24" s="290"/>
      <c r="I24" s="294"/>
      <c r="J24" s="290"/>
    </row>
    <row r="25" spans="1:10" ht="12.75">
      <c r="A25" s="292"/>
      <c r="B25" s="292"/>
      <c r="C25" s="298"/>
      <c r="D25" s="294"/>
      <c r="E25" s="294"/>
      <c r="I25" s="298" t="s">
        <v>635</v>
      </c>
      <c r="J25" s="295"/>
    </row>
    <row r="26" spans="1:9" ht="12.75">
      <c r="A26" s="292"/>
      <c r="B26" s="292"/>
      <c r="C26" s="300"/>
      <c r="D26" s="295"/>
      <c r="E26" s="295"/>
      <c r="F26" s="295"/>
      <c r="G26" s="295"/>
      <c r="H26" s="295"/>
      <c r="I26" s="295"/>
    </row>
    <row r="27" spans="1:9" ht="12.75">
      <c r="A27" s="292"/>
      <c r="B27" s="292"/>
      <c r="C27" s="293"/>
      <c r="D27" s="295"/>
      <c r="E27" s="295"/>
      <c r="F27" s="295"/>
      <c r="G27" s="295"/>
      <c r="H27" s="295"/>
      <c r="I27" s="295"/>
    </row>
    <row r="28" spans="1:9" ht="12.75">
      <c r="A28" s="292"/>
      <c r="B28" s="292"/>
      <c r="C28" s="304"/>
      <c r="D28" s="295"/>
      <c r="E28" s="295"/>
      <c r="I28" s="295"/>
    </row>
    <row r="29" spans="1:9" ht="12.75">
      <c r="A29" s="298"/>
      <c r="B29" s="298"/>
      <c r="C29" s="300"/>
      <c r="D29" s="294"/>
      <c r="E29" s="294"/>
      <c r="I29" s="294"/>
    </row>
  </sheetData>
  <sheetProtection password="CCCC" sheet="1"/>
  <mergeCells count="9">
    <mergeCell ref="I10:I11"/>
    <mergeCell ref="J10:J11"/>
    <mergeCell ref="A20:J20"/>
    <mergeCell ref="A10:A11"/>
    <mergeCell ref="B10:B11"/>
    <mergeCell ref="C10:E10"/>
    <mergeCell ref="F10:F11"/>
    <mergeCell ref="G10:G11"/>
    <mergeCell ref="H10:H11"/>
  </mergeCells>
  <dataValidations count="2">
    <dataValidation type="decimal" operator="greaterThan" allowBlank="1" showInputMessage="1" showErrorMessage="1" errorTitle="Upozorenje" error="Uneli ste neispravan podatak. Ponovite unos !!!" sqref="D16:H16 D13:H13">
      <formula1>-0.0001</formula1>
    </dataValidation>
    <dataValidation type="decimal" operator="greaterThan" allowBlank="1" showInputMessage="1" showErrorMessage="1" errorTitle="Greska!" error="Uneli ste nekorektnu vrednost. Ponovite unos." sqref="C14:H15 C17:H18">
      <formula1>-0.0000001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tabColor rgb="FFFFFF00"/>
  </sheetPr>
  <dimension ref="A1:M31"/>
  <sheetViews>
    <sheetView showGridLines="0" showRowColHeaders="0" showZeros="0" showOutlineSymbols="0" zoomScaleSheetLayoutView="100" zoomScalePageLayoutView="0" workbookViewId="0" topLeftCell="C1">
      <selection activeCell="K15" sqref="K15"/>
    </sheetView>
  </sheetViews>
  <sheetFormatPr defaultColWidth="9.140625" defaultRowHeight="12.75"/>
  <cols>
    <col min="1" max="1" width="7.140625" style="288" customWidth="1"/>
    <col min="2" max="2" width="28.421875" style="288" customWidth="1"/>
    <col min="3" max="3" width="17.28125" style="269" customWidth="1"/>
    <col min="4" max="4" width="19.7109375" style="270" customWidth="1"/>
    <col min="5" max="5" width="20.8515625" style="270" customWidth="1"/>
    <col min="6" max="6" width="18.421875" style="270" customWidth="1"/>
    <col min="7" max="8" width="16.7109375" style="270" customWidth="1"/>
    <col min="9" max="9" width="17.00390625" style="270" customWidth="1"/>
    <col min="10" max="10" width="17.7109375" style="270" customWidth="1"/>
    <col min="11" max="11" width="18.7109375" style="270" customWidth="1"/>
    <col min="12" max="12" width="8.57421875" style="270" hidden="1" customWidth="1"/>
    <col min="13" max="16384" width="9.140625" style="270" customWidth="1"/>
  </cols>
  <sheetData>
    <row r="1" spans="1:11" ht="13.5" customHeight="1">
      <c r="A1" s="268" t="s">
        <v>425</v>
      </c>
      <c r="B1" s="268"/>
      <c r="J1" s="271" t="s">
        <v>336</v>
      </c>
      <c r="K1" s="306" t="s">
        <v>670</v>
      </c>
    </row>
    <row r="2" spans="1:2" ht="13.5" customHeight="1">
      <c r="A2" s="268" t="s">
        <v>335</v>
      </c>
      <c r="B2" s="268"/>
    </row>
    <row r="3" spans="1:2" ht="13.5" customHeight="1">
      <c r="A3" s="268" t="s">
        <v>357</v>
      </c>
      <c r="B3" s="268"/>
    </row>
    <row r="4" spans="1:2" ht="12.75" customHeight="1">
      <c r="A4" s="273"/>
      <c r="B4" s="273"/>
    </row>
    <row r="5" spans="1:2" ht="25.5" customHeight="1">
      <c r="A5" s="273"/>
      <c r="B5" s="274" t="s">
        <v>623</v>
      </c>
    </row>
    <row r="6" spans="1:2" ht="22.5" customHeight="1">
      <c r="A6" s="273"/>
      <c r="B6" s="273"/>
    </row>
    <row r="7" spans="1:6" ht="18" customHeight="1">
      <c r="A7" s="275" t="str">
        <f>"ФИЛИЈАЛА:   "&amp;Filijala</f>
        <v>ФИЛИЈАЛА:   19 КРУШЕВАЦ</v>
      </c>
      <c r="B7" s="275"/>
      <c r="C7" s="276"/>
      <c r="F7" s="277"/>
    </row>
    <row r="8" spans="1:3" ht="14.25" customHeight="1">
      <c r="A8" s="275" t="str">
        <f>"ЗДРАВСТВЕНА УСТАНОВА:  "&amp;ZU</f>
        <v>ЗДРАВСТВЕНА УСТАНОВА:  00219001 ДЗ ТРСТЕНИК</v>
      </c>
      <c r="B8" s="275"/>
      <c r="C8" s="276"/>
    </row>
    <row r="9" spans="1:11" ht="18" customHeight="1">
      <c r="A9" s="273"/>
      <c r="B9" s="273"/>
      <c r="C9" s="276"/>
      <c r="K9" s="278" t="s">
        <v>337</v>
      </c>
    </row>
    <row r="10" spans="1:11" s="279" customFormat="1" ht="34.5" customHeight="1">
      <c r="A10" s="428" t="s">
        <v>338</v>
      </c>
      <c r="B10" s="418" t="s">
        <v>339</v>
      </c>
      <c r="C10" s="427" t="s">
        <v>767</v>
      </c>
      <c r="D10" s="427" t="s">
        <v>768</v>
      </c>
      <c r="E10" s="427" t="s">
        <v>769</v>
      </c>
      <c r="F10" s="427"/>
      <c r="G10" s="427" t="s">
        <v>772</v>
      </c>
      <c r="H10" s="424" t="s">
        <v>773</v>
      </c>
      <c r="I10" s="425"/>
      <c r="J10" s="426"/>
      <c r="K10" s="427" t="s">
        <v>776</v>
      </c>
    </row>
    <row r="11" spans="1:11" s="279" customFormat="1" ht="64.5" customHeight="1">
      <c r="A11" s="428"/>
      <c r="B11" s="418"/>
      <c r="C11" s="427"/>
      <c r="D11" s="427"/>
      <c r="E11" s="307" t="s">
        <v>770</v>
      </c>
      <c r="F11" s="307" t="s">
        <v>771</v>
      </c>
      <c r="G11" s="427"/>
      <c r="H11" s="308" t="s">
        <v>568</v>
      </c>
      <c r="I11" s="307" t="s">
        <v>774</v>
      </c>
      <c r="J11" s="307" t="s">
        <v>775</v>
      </c>
      <c r="K11" s="427"/>
    </row>
    <row r="12" spans="1:11" s="279" customFormat="1" ht="12" customHeight="1">
      <c r="A12" s="309">
        <v>0</v>
      </c>
      <c r="B12" s="309"/>
      <c r="C12" s="310">
        <v>1</v>
      </c>
      <c r="D12" s="310">
        <v>2</v>
      </c>
      <c r="E12" s="310">
        <v>3</v>
      </c>
      <c r="F12" s="310">
        <v>4</v>
      </c>
      <c r="G12" s="310">
        <v>5</v>
      </c>
      <c r="H12" s="310" t="s">
        <v>691</v>
      </c>
      <c r="I12" s="310" t="s">
        <v>581</v>
      </c>
      <c r="J12" s="310" t="s">
        <v>582</v>
      </c>
      <c r="K12" s="310">
        <v>7</v>
      </c>
    </row>
    <row r="13" spans="1:11" ht="21.75" customHeight="1">
      <c r="A13" s="311">
        <v>1</v>
      </c>
      <c r="B13" s="365" t="s">
        <v>583</v>
      </c>
      <c r="C13" s="366"/>
      <c r="D13" s="363"/>
      <c r="E13" s="363"/>
      <c r="F13" s="363"/>
      <c r="G13" s="363"/>
      <c r="H13" s="363"/>
      <c r="I13" s="363"/>
      <c r="J13" s="363"/>
      <c r="K13" s="364"/>
    </row>
    <row r="14" spans="1:13" ht="28.5" customHeight="1">
      <c r="A14" s="313" t="s">
        <v>391</v>
      </c>
      <c r="B14" s="283" t="s">
        <v>584</v>
      </c>
      <c r="C14" s="314">
        <v>1766362</v>
      </c>
      <c r="D14" s="315">
        <v>9835087.64</v>
      </c>
      <c r="E14" s="315">
        <v>9782433.48</v>
      </c>
      <c r="F14" s="315"/>
      <c r="G14" s="315">
        <v>1489164.83</v>
      </c>
      <c r="H14" s="316">
        <f>I14+J14</f>
        <v>9756416.33</v>
      </c>
      <c r="I14" s="315">
        <v>9756416.33</v>
      </c>
      <c r="J14" s="315"/>
      <c r="K14" s="315">
        <v>9756416.33</v>
      </c>
      <c r="L14" s="344">
        <f>I14+J14-H14</f>
        <v>0</v>
      </c>
      <c r="M14" s="345">
        <f>IF(L14=0,"","Грешка! Збир колона 6а и 6б треба да буде једнак колони 6")</f>
      </c>
    </row>
    <row r="15" spans="1:13" ht="28.5" customHeight="1">
      <c r="A15" s="313" t="s">
        <v>392</v>
      </c>
      <c r="B15" s="283" t="s">
        <v>585</v>
      </c>
      <c r="C15" s="318">
        <f>+'PR6-SM'!C13+'PR6-SM'!G13</f>
        <v>2037565</v>
      </c>
      <c r="D15" s="316">
        <f>'PR6-SM'!D13</f>
        <v>15650694.379999999</v>
      </c>
      <c r="E15" s="316">
        <f>'PR6-SM'!E14</f>
        <v>15651158.84</v>
      </c>
      <c r="F15" s="316">
        <f>'PR6-SM'!E17</f>
        <v>0</v>
      </c>
      <c r="G15" s="316">
        <f>'PR6-SM'!K13</f>
        <v>1287067.44</v>
      </c>
      <c r="H15" s="316">
        <f>I15+J15</f>
        <v>16395193</v>
      </c>
      <c r="I15" s="316">
        <f>'PR6-SM'!I14</f>
        <v>16395193</v>
      </c>
      <c r="J15" s="316">
        <f>'PR6-SM'!I17</f>
        <v>0</v>
      </c>
      <c r="K15" s="315">
        <v>16395193</v>
      </c>
      <c r="L15" s="344">
        <f>I15+J15-H15</f>
        <v>0</v>
      </c>
      <c r="M15" s="345">
        <f>IF(L15=0,"","Грешка! Збир колона 6а и 6б треба да буде једнак колони 6")</f>
      </c>
    </row>
    <row r="16" spans="1:11" ht="21" customHeight="1">
      <c r="A16" s="317" t="s">
        <v>358</v>
      </c>
      <c r="B16" s="368" t="s">
        <v>586</v>
      </c>
      <c r="C16" s="366"/>
      <c r="D16" s="363"/>
      <c r="E16" s="363"/>
      <c r="F16" s="363"/>
      <c r="G16" s="363"/>
      <c r="H16" s="363"/>
      <c r="I16" s="363"/>
      <c r="J16" s="363"/>
      <c r="K16" s="364"/>
    </row>
    <row r="17" spans="1:13" ht="28.5" customHeight="1">
      <c r="A17" s="313" t="s">
        <v>478</v>
      </c>
      <c r="B17" s="283" t="s">
        <v>587</v>
      </c>
      <c r="C17" s="314"/>
      <c r="D17" s="315"/>
      <c r="E17" s="315"/>
      <c r="F17" s="315"/>
      <c r="G17" s="315"/>
      <c r="H17" s="316">
        <f>I17+J17</f>
        <v>0</v>
      </c>
      <c r="I17" s="315"/>
      <c r="J17" s="315"/>
      <c r="K17" s="315"/>
      <c r="L17" s="344">
        <f>I17+J17-H17</f>
        <v>0</v>
      </c>
      <c r="M17" s="345">
        <f>IF(L17=0,"","Грешка! Збир колона 6а и 6б треба да буде једнак колони 6")</f>
      </c>
    </row>
    <row r="18" spans="1:13" ht="37.5" customHeight="1">
      <c r="A18" s="313" t="s">
        <v>479</v>
      </c>
      <c r="B18" s="283" t="s">
        <v>588</v>
      </c>
      <c r="C18" s="318">
        <f aca="true" t="shared" si="0" ref="C18:K18">C19+C20</f>
        <v>0</v>
      </c>
      <c r="D18" s="318">
        <f t="shared" si="0"/>
        <v>0</v>
      </c>
      <c r="E18" s="318">
        <f t="shared" si="0"/>
        <v>0</v>
      </c>
      <c r="F18" s="318">
        <f t="shared" si="0"/>
        <v>0</v>
      </c>
      <c r="G18" s="318">
        <f t="shared" si="0"/>
        <v>0</v>
      </c>
      <c r="H18" s="316">
        <f>I18+J18</f>
        <v>0</v>
      </c>
      <c r="I18" s="318">
        <f t="shared" si="0"/>
        <v>0</v>
      </c>
      <c r="J18" s="318">
        <f t="shared" si="0"/>
        <v>0</v>
      </c>
      <c r="K18" s="318">
        <f t="shared" si="0"/>
        <v>0</v>
      </c>
      <c r="L18" s="344">
        <f>I18+J18-H18</f>
        <v>0</v>
      </c>
      <c r="M18" s="345">
        <f>IF(L18=0,"","Грешка! Збир колона 6а и 6б треба да буде једнак колони 6")</f>
      </c>
    </row>
    <row r="19" spans="1:13" ht="48" customHeight="1">
      <c r="A19" s="313" t="s">
        <v>624</v>
      </c>
      <c r="B19" s="283" t="s">
        <v>625</v>
      </c>
      <c r="C19" s="314"/>
      <c r="D19" s="315"/>
      <c r="E19" s="315"/>
      <c r="F19" s="315"/>
      <c r="G19" s="315"/>
      <c r="H19" s="316">
        <f>I19+J19</f>
        <v>0</v>
      </c>
      <c r="I19" s="315"/>
      <c r="J19" s="315"/>
      <c r="K19" s="315"/>
      <c r="L19" s="344">
        <f>I19+J19-H19</f>
        <v>0</v>
      </c>
      <c r="M19" s="345">
        <f>IF(L19=0,"","Грешка! Збир колона 6а и 6б треба да буде једнак колони 6")</f>
      </c>
    </row>
    <row r="20" spans="1:13" ht="34.5" customHeight="1">
      <c r="A20" s="313" t="s">
        <v>626</v>
      </c>
      <c r="B20" s="283" t="s">
        <v>627</v>
      </c>
      <c r="C20" s="314"/>
      <c r="D20" s="315"/>
      <c r="E20" s="315"/>
      <c r="F20" s="315"/>
      <c r="G20" s="315"/>
      <c r="H20" s="316">
        <f>I20+J20</f>
        <v>0</v>
      </c>
      <c r="I20" s="315"/>
      <c r="J20" s="315"/>
      <c r="K20" s="315"/>
      <c r="L20" s="344">
        <f>I20+J20-H20</f>
        <v>0</v>
      </c>
      <c r="M20" s="345">
        <f>IF(L20=0,"","Грешка! Збир колона 6а и 6б треба да буде једнак колони 6")</f>
      </c>
    </row>
    <row r="21" spans="1:11" ht="9" customHeight="1">
      <c r="A21" s="319"/>
      <c r="B21" s="320"/>
      <c r="C21" s="321"/>
      <c r="D21" s="322"/>
      <c r="E21" s="322"/>
      <c r="F21" s="322"/>
      <c r="G21" s="322"/>
      <c r="H21" s="322"/>
      <c r="I21" s="322"/>
      <c r="J21" s="322"/>
      <c r="K21" s="323"/>
    </row>
    <row r="22" ht="18" customHeight="1">
      <c r="A22" s="273" t="s">
        <v>683</v>
      </c>
    </row>
    <row r="23" ht="15" customHeight="1">
      <c r="A23" s="273" t="s">
        <v>684</v>
      </c>
    </row>
    <row r="24" spans="1:11" s="352" customFormat="1" ht="17.25" customHeight="1">
      <c r="A24" s="273"/>
      <c r="B24" s="349"/>
      <c r="C24" s="350">
        <f>IF(C31=0,"","Грешка")</f>
      </c>
      <c r="D24" s="350">
        <f aca="true" t="shared" si="1" ref="D24:J24">IF(D31=0,"","Грешка")</f>
      </c>
      <c r="E24" s="350">
        <f t="shared" si="1"/>
      </c>
      <c r="F24" s="350">
        <f t="shared" si="1"/>
      </c>
      <c r="G24" s="350">
        <f t="shared" si="1"/>
      </c>
      <c r="H24" s="350">
        <f t="shared" si="1"/>
      </c>
      <c r="I24" s="350">
        <f t="shared" si="1"/>
      </c>
      <c r="J24" s="350">
        <f t="shared" si="1"/>
      </c>
      <c r="K24" s="351"/>
    </row>
    <row r="25" spans="1:11" s="303" customFormat="1" ht="30" customHeight="1">
      <c r="A25" s="297"/>
      <c r="B25" s="297"/>
      <c r="C25" s="301"/>
      <c r="D25" s="297"/>
      <c r="E25" s="297"/>
      <c r="I25" s="297"/>
      <c r="J25" s="298" t="s">
        <v>456</v>
      </c>
      <c r="K25" s="297"/>
    </row>
    <row r="26" spans="1:11" ht="12.75">
      <c r="A26" s="290"/>
      <c r="B26" s="290"/>
      <c r="C26" s="300"/>
      <c r="D26" s="290"/>
      <c r="E26" s="290"/>
      <c r="J26" s="294"/>
      <c r="K26" s="290"/>
    </row>
    <row r="27" spans="1:11" ht="13.5" customHeight="1">
      <c r="A27" s="292"/>
      <c r="B27" s="292"/>
      <c r="C27" s="298"/>
      <c r="D27" s="294"/>
      <c r="E27" s="294"/>
      <c r="J27" s="298" t="s">
        <v>589</v>
      </c>
      <c r="K27" s="295"/>
    </row>
    <row r="28" spans="1:10" ht="12.75">
      <c r="A28" s="292"/>
      <c r="B28" s="292"/>
      <c r="C28" s="300"/>
      <c r="D28" s="295"/>
      <c r="E28" s="295"/>
      <c r="F28" s="295"/>
      <c r="G28" s="295"/>
      <c r="H28" s="295"/>
      <c r="I28" s="295"/>
      <c r="J28" s="295"/>
    </row>
    <row r="29" spans="1:11" ht="25.5" customHeight="1" hidden="1">
      <c r="A29" s="292"/>
      <c r="B29" s="292"/>
      <c r="C29" s="346">
        <f>ROUND('PR6-SM'!C20,0)+ROUND('PR6-SM'!G20,0)</f>
        <v>0</v>
      </c>
      <c r="D29" s="347">
        <f>ROUND('PR6-SM'!D20,0)</f>
        <v>0</v>
      </c>
      <c r="E29" s="347">
        <f>ROUND('PR6-SM'!E21,0)</f>
        <v>0</v>
      </c>
      <c r="F29" s="347">
        <f>ROUND('PR6-SM'!E24,0)</f>
        <v>0</v>
      </c>
      <c r="G29" s="347">
        <f>ROUND('PR6-SM'!K20,0)</f>
        <v>0</v>
      </c>
      <c r="H29" s="347">
        <f>I29+J29</f>
        <v>0</v>
      </c>
      <c r="I29" s="347">
        <f>ROUND('PR6-SM'!I21,0)</f>
        <v>0</v>
      </c>
      <c r="J29" s="347">
        <f>ROUND('PR6-SM'!I24,0)</f>
        <v>0</v>
      </c>
      <c r="K29" s="348"/>
    </row>
    <row r="30" spans="1:10" ht="12.75" hidden="1">
      <c r="A30" s="292"/>
      <c r="B30" s="292"/>
      <c r="C30" s="304"/>
      <c r="D30" s="295"/>
      <c r="E30" s="295"/>
      <c r="J30" s="295"/>
    </row>
    <row r="31" spans="1:11" s="355" customFormat="1" ht="23.25" customHeight="1" hidden="1">
      <c r="A31" s="353"/>
      <c r="B31" s="353"/>
      <c r="C31" s="354">
        <f>ROUND(C18,0)-C29</f>
        <v>0</v>
      </c>
      <c r="D31" s="354">
        <f aca="true" t="shared" si="2" ref="D31:J31">ROUND(D18,0)-D29</f>
        <v>0</v>
      </c>
      <c r="E31" s="354">
        <f t="shared" si="2"/>
        <v>0</v>
      </c>
      <c r="F31" s="354">
        <f t="shared" si="2"/>
        <v>0</v>
      </c>
      <c r="G31" s="354">
        <f t="shared" si="2"/>
        <v>0</v>
      </c>
      <c r="H31" s="354">
        <f t="shared" si="2"/>
        <v>0</v>
      </c>
      <c r="I31" s="354">
        <f t="shared" si="2"/>
        <v>0</v>
      </c>
      <c r="J31" s="354">
        <f t="shared" si="2"/>
        <v>0</v>
      </c>
      <c r="K31" s="354">
        <f>K18-K29</f>
        <v>0</v>
      </c>
    </row>
    <row r="32" ht="27" customHeight="1" hidden="1"/>
    <row r="33" ht="12.75" hidden="1"/>
  </sheetData>
  <sheetProtection password="CCCC" sheet="1"/>
  <mergeCells count="8">
    <mergeCell ref="H10:J10"/>
    <mergeCell ref="K10:K11"/>
    <mergeCell ref="A10:A11"/>
    <mergeCell ref="B10:B11"/>
    <mergeCell ref="C10:C11"/>
    <mergeCell ref="D10:D11"/>
    <mergeCell ref="E10:F10"/>
    <mergeCell ref="G10:G11"/>
  </mergeCells>
  <dataValidations count="3">
    <dataValidation type="decimal" operator="greaterThan" allowBlank="1" showInputMessage="1" showErrorMessage="1" errorTitle="Upozorenje" error="Uneli ste neispravan podatak. Ponovite unos !!!" sqref="D13:F13 D16:F16">
      <formula1>-0.0001</formula1>
    </dataValidation>
    <dataValidation type="decimal" operator="greaterThan" allowBlank="1" showInputMessage="1" showErrorMessage="1" sqref="G13:H13 G16:H16">
      <formula1>-0.00001</formula1>
    </dataValidation>
    <dataValidation type="decimal" operator="greaterThan" allowBlank="1" showInputMessage="1" showErrorMessage="1" errorTitle="Greska!" error="Uneli ste nekorektnu vrednost. Ponovite unos." sqref="C14:K15 C17:K20">
      <formula1>-0.00001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>
    <tabColor rgb="FFFFFF00"/>
  </sheetPr>
  <dimension ref="A1:K35"/>
  <sheetViews>
    <sheetView showGridLines="0" showRowColHeaders="0" showZeros="0" showOutlineSymbols="0" zoomScaleSheetLayoutView="100" zoomScalePageLayoutView="0" workbookViewId="0" topLeftCell="B6">
      <selection activeCell="J16" sqref="J16"/>
    </sheetView>
  </sheetViews>
  <sheetFormatPr defaultColWidth="9.140625" defaultRowHeight="12.75"/>
  <cols>
    <col min="1" max="1" width="7.140625" style="288" customWidth="1"/>
    <col min="2" max="2" width="35.00390625" style="288" customWidth="1"/>
    <col min="3" max="6" width="17.7109375" style="270" customWidth="1"/>
    <col min="7" max="9" width="17.7109375" style="269" customWidth="1"/>
    <col min="10" max="11" width="17.7109375" style="270" customWidth="1"/>
    <col min="12" max="16384" width="9.140625" style="270" customWidth="1"/>
  </cols>
  <sheetData>
    <row r="1" spans="1:11" ht="13.5" customHeight="1">
      <c r="A1" s="268" t="s">
        <v>425</v>
      </c>
      <c r="B1" s="268"/>
      <c r="J1" s="271" t="s">
        <v>336</v>
      </c>
      <c r="K1" s="306" t="s">
        <v>672</v>
      </c>
    </row>
    <row r="2" spans="1:2" ht="13.5" customHeight="1">
      <c r="A2" s="268" t="s">
        <v>335</v>
      </c>
      <c r="B2" s="268"/>
    </row>
    <row r="3" spans="1:2" ht="13.5" customHeight="1">
      <c r="A3" s="268" t="s">
        <v>357</v>
      </c>
      <c r="B3" s="268"/>
    </row>
    <row r="4" spans="1:2" ht="12.75" customHeight="1">
      <c r="A4" s="273"/>
      <c r="B4" s="273"/>
    </row>
    <row r="5" spans="1:2" ht="23.25" customHeight="1">
      <c r="A5" s="273"/>
      <c r="B5" s="274" t="s">
        <v>636</v>
      </c>
    </row>
    <row r="6" spans="1:2" ht="22.5" customHeight="1">
      <c r="A6" s="273"/>
      <c r="B6" s="273"/>
    </row>
    <row r="7" spans="1:9" ht="18" customHeight="1">
      <c r="A7" s="275" t="str">
        <f>"ФИЛИЈАЛА:   "&amp;Filijala</f>
        <v>ФИЛИЈАЛА:   19 КРУШЕВАЦ</v>
      </c>
      <c r="B7" s="275"/>
      <c r="D7" s="277"/>
      <c r="G7" s="276"/>
      <c r="H7" s="276"/>
      <c r="I7" s="276"/>
    </row>
    <row r="8" spans="1:9" ht="14.25" customHeight="1">
      <c r="A8" s="275" t="str">
        <f>"ЗДРАВСТВЕНА УСТАНОВА:  "&amp;ZU</f>
        <v>ЗДРАВСТВЕНА УСТАНОВА:  00219001 ДЗ ТРСТЕНИК</v>
      </c>
      <c r="B8" s="275"/>
      <c r="G8" s="276"/>
      <c r="H8" s="276"/>
      <c r="I8" s="276"/>
    </row>
    <row r="9" spans="1:11" ht="18" customHeight="1">
      <c r="A9" s="273"/>
      <c r="B9" s="273"/>
      <c r="G9" s="276"/>
      <c r="H9" s="357"/>
      <c r="I9" s="276"/>
      <c r="K9" s="278" t="s">
        <v>337</v>
      </c>
    </row>
    <row r="10" spans="1:11" s="279" customFormat="1" ht="24.75" customHeight="1">
      <c r="A10" s="428" t="s">
        <v>338</v>
      </c>
      <c r="B10" s="418" t="s">
        <v>339</v>
      </c>
      <c r="C10" s="427" t="s">
        <v>637</v>
      </c>
      <c r="D10" s="427"/>
      <c r="E10" s="427"/>
      <c r="F10" s="427"/>
      <c r="G10" s="427" t="s">
        <v>666</v>
      </c>
      <c r="H10" s="427"/>
      <c r="I10" s="427"/>
      <c r="J10" s="427"/>
      <c r="K10" s="427" t="s">
        <v>783</v>
      </c>
    </row>
    <row r="11" spans="1:11" s="279" customFormat="1" ht="84.75" customHeight="1">
      <c r="A11" s="428"/>
      <c r="B11" s="418"/>
      <c r="C11" s="336" t="s">
        <v>756</v>
      </c>
      <c r="D11" s="307" t="s">
        <v>777</v>
      </c>
      <c r="E11" s="307" t="s">
        <v>778</v>
      </c>
      <c r="F11" s="336" t="s">
        <v>779</v>
      </c>
      <c r="G11" s="336" t="s">
        <v>757</v>
      </c>
      <c r="H11" s="367" t="s">
        <v>780</v>
      </c>
      <c r="I11" s="336" t="s">
        <v>781</v>
      </c>
      <c r="J11" s="336" t="s">
        <v>782</v>
      </c>
      <c r="K11" s="427"/>
    </row>
    <row r="12" spans="1:11" s="279" customFormat="1" ht="12" customHeight="1">
      <c r="A12" s="309">
        <v>0</v>
      </c>
      <c r="B12" s="309"/>
      <c r="C12" s="310">
        <v>1</v>
      </c>
      <c r="D12" s="310">
        <v>2</v>
      </c>
      <c r="E12" s="310">
        <v>3</v>
      </c>
      <c r="F12" s="310">
        <v>4</v>
      </c>
      <c r="G12" s="310">
        <v>5</v>
      </c>
      <c r="H12" s="310">
        <v>6</v>
      </c>
      <c r="I12" s="310">
        <v>7</v>
      </c>
      <c r="J12" s="310">
        <v>8</v>
      </c>
      <c r="K12" s="310" t="s">
        <v>638</v>
      </c>
    </row>
    <row r="13" spans="1:11" s="340" customFormat="1" ht="29.25" customHeight="1">
      <c r="A13" s="337"/>
      <c r="B13" s="338" t="s">
        <v>639</v>
      </c>
      <c r="C13" s="339">
        <f>+C14+C17</f>
        <v>18721</v>
      </c>
      <c r="D13" s="339">
        <f aca="true" t="shared" si="0" ref="D13:K13">+D14+D17</f>
        <v>15650694.379999999</v>
      </c>
      <c r="E13" s="339">
        <f>+E14+E17</f>
        <v>15651158.84</v>
      </c>
      <c r="F13" s="339">
        <f t="shared" si="0"/>
        <v>18257</v>
      </c>
      <c r="G13" s="339">
        <f t="shared" si="0"/>
        <v>2018844</v>
      </c>
      <c r="H13" s="339">
        <f t="shared" si="0"/>
        <v>15651159</v>
      </c>
      <c r="I13" s="339">
        <f t="shared" si="0"/>
        <v>16395193</v>
      </c>
      <c r="J13" s="339">
        <f t="shared" si="0"/>
        <v>1268810.44</v>
      </c>
      <c r="K13" s="339">
        <f t="shared" si="0"/>
        <v>1287067.44</v>
      </c>
    </row>
    <row r="14" spans="1:11" s="342" customFormat="1" ht="24.75" customHeight="1">
      <c r="A14" s="317" t="s">
        <v>344</v>
      </c>
      <c r="B14" s="341" t="s">
        <v>640</v>
      </c>
      <c r="C14" s="331">
        <f>SUM(C15:C16)</f>
        <v>18721</v>
      </c>
      <c r="D14" s="331">
        <f aca="true" t="shared" si="1" ref="D14:K14">SUM(D15:D16)</f>
        <v>15650694.379999999</v>
      </c>
      <c r="E14" s="331">
        <f t="shared" si="1"/>
        <v>15651158.84</v>
      </c>
      <c r="F14" s="331">
        <f t="shared" si="1"/>
        <v>18257</v>
      </c>
      <c r="G14" s="331">
        <f t="shared" si="1"/>
        <v>2018844</v>
      </c>
      <c r="H14" s="331">
        <f t="shared" si="1"/>
        <v>15651159</v>
      </c>
      <c r="I14" s="331">
        <f t="shared" si="1"/>
        <v>16395193</v>
      </c>
      <c r="J14" s="331">
        <f t="shared" si="1"/>
        <v>1268810.44</v>
      </c>
      <c r="K14" s="331">
        <f t="shared" si="1"/>
        <v>1287067.44</v>
      </c>
    </row>
    <row r="15" spans="1:11" ht="22.5" customHeight="1">
      <c r="A15" s="313" t="s">
        <v>438</v>
      </c>
      <c r="B15" s="283" t="s">
        <v>641</v>
      </c>
      <c r="C15" s="329"/>
      <c r="D15" s="329">
        <v>10062852.84</v>
      </c>
      <c r="E15" s="329">
        <v>10062852.84</v>
      </c>
      <c r="F15" s="329"/>
      <c r="G15" s="343">
        <v>1357500</v>
      </c>
      <c r="H15" s="343">
        <v>10062853</v>
      </c>
      <c r="I15" s="343">
        <v>10861190</v>
      </c>
      <c r="J15" s="329">
        <v>553163.44</v>
      </c>
      <c r="K15" s="330">
        <f>F15+J15</f>
        <v>553163.44</v>
      </c>
    </row>
    <row r="16" spans="1:11" ht="33.75" customHeight="1">
      <c r="A16" s="313" t="s">
        <v>358</v>
      </c>
      <c r="B16" s="283" t="s">
        <v>642</v>
      </c>
      <c r="C16" s="329">
        <v>18721</v>
      </c>
      <c r="D16" s="329">
        <v>5587841.54</v>
      </c>
      <c r="E16" s="329">
        <v>5588306</v>
      </c>
      <c r="F16" s="329">
        <v>18257</v>
      </c>
      <c r="G16" s="343">
        <v>661344</v>
      </c>
      <c r="H16" s="343">
        <v>5588306</v>
      </c>
      <c r="I16" s="343">
        <v>5534003</v>
      </c>
      <c r="J16" s="329">
        <v>715647</v>
      </c>
      <c r="K16" s="330">
        <f>F16+J16</f>
        <v>733904</v>
      </c>
    </row>
    <row r="17" spans="1:11" s="342" customFormat="1" ht="28.5" customHeight="1">
      <c r="A17" s="317" t="s">
        <v>643</v>
      </c>
      <c r="B17" s="341" t="s">
        <v>644</v>
      </c>
      <c r="C17" s="331">
        <f>SUM(C18:C19)</f>
        <v>0</v>
      </c>
      <c r="D17" s="331">
        <f aca="true" t="shared" si="2" ref="D17:K17">SUM(D18:D19)</f>
        <v>0</v>
      </c>
      <c r="E17" s="331">
        <f>SUM(E18:E19)</f>
        <v>0</v>
      </c>
      <c r="F17" s="331">
        <f t="shared" si="2"/>
        <v>0</v>
      </c>
      <c r="G17" s="331">
        <f t="shared" si="2"/>
        <v>0</v>
      </c>
      <c r="H17" s="331">
        <f t="shared" si="2"/>
        <v>0</v>
      </c>
      <c r="I17" s="331">
        <f t="shared" si="2"/>
        <v>0</v>
      </c>
      <c r="J17" s="331">
        <f t="shared" si="2"/>
        <v>0</v>
      </c>
      <c r="K17" s="331">
        <f t="shared" si="2"/>
        <v>0</v>
      </c>
    </row>
    <row r="18" spans="1:11" ht="21" customHeight="1">
      <c r="A18" s="313" t="s">
        <v>359</v>
      </c>
      <c r="B18" s="283" t="s">
        <v>641</v>
      </c>
      <c r="C18" s="329"/>
      <c r="D18" s="329"/>
      <c r="E18" s="329"/>
      <c r="F18" s="329"/>
      <c r="G18" s="343"/>
      <c r="H18" s="343"/>
      <c r="I18" s="343"/>
      <c r="J18" s="329"/>
      <c r="K18" s="330">
        <f>F18+J18</f>
        <v>0</v>
      </c>
    </row>
    <row r="19" spans="1:11" ht="30.75" customHeight="1">
      <c r="A19" s="313" t="s">
        <v>360</v>
      </c>
      <c r="B19" s="283" t="s">
        <v>642</v>
      </c>
      <c r="C19" s="329"/>
      <c r="D19" s="329"/>
      <c r="E19" s="329"/>
      <c r="F19" s="329"/>
      <c r="G19" s="343"/>
      <c r="H19" s="343"/>
      <c r="I19" s="343"/>
      <c r="J19" s="329"/>
      <c r="K19" s="330">
        <f>F19+J19</f>
        <v>0</v>
      </c>
    </row>
    <row r="20" spans="1:11" s="340" customFormat="1" ht="29.25" customHeight="1">
      <c r="A20" s="337"/>
      <c r="B20" s="338" t="s">
        <v>685</v>
      </c>
      <c r="C20" s="339">
        <f>+C21+C24</f>
        <v>0</v>
      </c>
      <c r="D20" s="339">
        <f aca="true" t="shared" si="3" ref="D20:K20">+D21+D24</f>
        <v>0</v>
      </c>
      <c r="E20" s="339">
        <f t="shared" si="3"/>
        <v>0</v>
      </c>
      <c r="F20" s="339">
        <f t="shared" si="3"/>
        <v>0</v>
      </c>
      <c r="G20" s="339">
        <f t="shared" si="3"/>
        <v>0</v>
      </c>
      <c r="H20" s="339">
        <f t="shared" si="3"/>
        <v>0</v>
      </c>
      <c r="I20" s="339">
        <f t="shared" si="3"/>
        <v>0</v>
      </c>
      <c r="J20" s="339">
        <f t="shared" si="3"/>
        <v>0</v>
      </c>
      <c r="K20" s="339">
        <f t="shared" si="3"/>
        <v>0</v>
      </c>
    </row>
    <row r="21" spans="1:11" s="342" customFormat="1" ht="25.5" customHeight="1">
      <c r="A21" s="317" t="s">
        <v>645</v>
      </c>
      <c r="B21" s="341" t="s">
        <v>646</v>
      </c>
      <c r="C21" s="331">
        <f>SUM(C22:C23)</f>
        <v>0</v>
      </c>
      <c r="D21" s="331">
        <f aca="true" t="shared" si="4" ref="D21:K21">SUM(D22:D23)</f>
        <v>0</v>
      </c>
      <c r="E21" s="331">
        <f t="shared" si="4"/>
        <v>0</v>
      </c>
      <c r="F21" s="331">
        <f t="shared" si="4"/>
        <v>0</v>
      </c>
      <c r="G21" s="331">
        <f t="shared" si="4"/>
        <v>0</v>
      </c>
      <c r="H21" s="331">
        <f t="shared" si="4"/>
        <v>0</v>
      </c>
      <c r="I21" s="331">
        <f t="shared" si="4"/>
        <v>0</v>
      </c>
      <c r="J21" s="331">
        <f t="shared" si="4"/>
        <v>0</v>
      </c>
      <c r="K21" s="331">
        <f t="shared" si="4"/>
        <v>0</v>
      </c>
    </row>
    <row r="22" spans="1:11" ht="22.5" customHeight="1">
      <c r="A22" s="313" t="s">
        <v>361</v>
      </c>
      <c r="B22" s="283" t="s">
        <v>641</v>
      </c>
      <c r="C22" s="329"/>
      <c r="D22" s="329"/>
      <c r="E22" s="329"/>
      <c r="F22" s="329"/>
      <c r="G22" s="343"/>
      <c r="H22" s="343"/>
      <c r="I22" s="343"/>
      <c r="J22" s="329"/>
      <c r="K22" s="330">
        <f>F22+J22</f>
        <v>0</v>
      </c>
    </row>
    <row r="23" spans="1:11" ht="30" customHeight="1">
      <c r="A23" s="313" t="s">
        <v>362</v>
      </c>
      <c r="B23" s="283" t="s">
        <v>642</v>
      </c>
      <c r="C23" s="329"/>
      <c r="D23" s="329"/>
      <c r="E23" s="329"/>
      <c r="F23" s="329"/>
      <c r="G23" s="343"/>
      <c r="H23" s="343"/>
      <c r="I23" s="343"/>
      <c r="J23" s="329"/>
      <c r="K23" s="330">
        <f>F23+J23</f>
        <v>0</v>
      </c>
    </row>
    <row r="24" spans="1:11" s="342" customFormat="1" ht="25.5" customHeight="1">
      <c r="A24" s="317" t="s">
        <v>647</v>
      </c>
      <c r="B24" s="341" t="s">
        <v>648</v>
      </c>
      <c r="C24" s="331">
        <f>SUM(C25:C26)</f>
        <v>0</v>
      </c>
      <c r="D24" s="331">
        <f aca="true" t="shared" si="5" ref="D24:K24">SUM(D25:D26)</f>
        <v>0</v>
      </c>
      <c r="E24" s="331">
        <f t="shared" si="5"/>
        <v>0</v>
      </c>
      <c r="F24" s="331">
        <f t="shared" si="5"/>
        <v>0</v>
      </c>
      <c r="G24" s="331">
        <f t="shared" si="5"/>
        <v>0</v>
      </c>
      <c r="H24" s="331">
        <f t="shared" si="5"/>
        <v>0</v>
      </c>
      <c r="I24" s="331">
        <f t="shared" si="5"/>
        <v>0</v>
      </c>
      <c r="J24" s="331">
        <f t="shared" si="5"/>
        <v>0</v>
      </c>
      <c r="K24" s="331">
        <f t="shared" si="5"/>
        <v>0</v>
      </c>
    </row>
    <row r="25" spans="1:11" ht="21" customHeight="1">
      <c r="A25" s="313" t="s">
        <v>363</v>
      </c>
      <c r="B25" s="283" t="s">
        <v>641</v>
      </c>
      <c r="C25" s="329"/>
      <c r="D25" s="329"/>
      <c r="E25" s="329"/>
      <c r="F25" s="329"/>
      <c r="G25" s="343"/>
      <c r="H25" s="343"/>
      <c r="I25" s="343"/>
      <c r="J25" s="329"/>
      <c r="K25" s="330">
        <f>F25+J25</f>
        <v>0</v>
      </c>
    </row>
    <row r="26" spans="1:11" ht="33.75" customHeight="1">
      <c r="A26" s="313" t="s">
        <v>364</v>
      </c>
      <c r="B26" s="283" t="s">
        <v>642</v>
      </c>
      <c r="C26" s="329"/>
      <c r="D26" s="329"/>
      <c r="E26" s="329"/>
      <c r="F26" s="329"/>
      <c r="G26" s="343"/>
      <c r="H26" s="343"/>
      <c r="I26" s="343"/>
      <c r="J26" s="329"/>
      <c r="K26" s="330">
        <f>F26+J26</f>
        <v>0</v>
      </c>
    </row>
    <row r="27" spans="1:11" ht="15" customHeight="1">
      <c r="A27" s="319"/>
      <c r="B27" s="320"/>
      <c r="C27" s="322"/>
      <c r="D27" s="322"/>
      <c r="E27" s="322"/>
      <c r="F27" s="322"/>
      <c r="G27" s="321"/>
      <c r="H27" s="321"/>
      <c r="I27" s="321"/>
      <c r="J27" s="322"/>
      <c r="K27" s="322"/>
    </row>
    <row r="28" spans="1:11" s="291" customFormat="1" ht="12.75" customHeight="1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89"/>
    </row>
    <row r="29" spans="1:10" s="303" customFormat="1" ht="21.75" customHeight="1">
      <c r="A29" s="360"/>
      <c r="B29" s="297"/>
      <c r="C29" s="297"/>
      <c r="F29" s="297"/>
      <c r="G29" s="301"/>
      <c r="H29" s="301"/>
      <c r="I29" s="301"/>
      <c r="J29" s="301" t="s">
        <v>456</v>
      </c>
    </row>
    <row r="30" spans="1:10" ht="12.75">
      <c r="A30" s="361"/>
      <c r="B30" s="290"/>
      <c r="C30" s="290"/>
      <c r="G30" s="300"/>
      <c r="H30" s="300"/>
      <c r="I30" s="300"/>
      <c r="J30" s="294"/>
    </row>
    <row r="31" spans="1:10" ht="13.5" customHeight="1">
      <c r="A31" s="362"/>
      <c r="B31" s="292"/>
      <c r="C31" s="294"/>
      <c r="G31" s="298"/>
      <c r="H31" s="298"/>
      <c r="I31" s="298"/>
      <c r="J31" s="298" t="s">
        <v>589</v>
      </c>
    </row>
    <row r="32" spans="1:11" ht="12.75">
      <c r="A32" s="292"/>
      <c r="B32" s="292"/>
      <c r="C32" s="295"/>
      <c r="D32" s="295"/>
      <c r="E32" s="295"/>
      <c r="F32" s="295"/>
      <c r="G32" s="300"/>
      <c r="H32" s="300"/>
      <c r="I32" s="300"/>
      <c r="J32" s="295"/>
      <c r="K32" s="295"/>
    </row>
    <row r="33" spans="1:11" ht="12.75">
      <c r="A33" s="292"/>
      <c r="B33" s="292"/>
      <c r="C33" s="295"/>
      <c r="D33" s="295"/>
      <c r="E33" s="295"/>
      <c r="F33" s="295"/>
      <c r="G33" s="293"/>
      <c r="H33" s="293"/>
      <c r="I33" s="293"/>
      <c r="J33" s="295"/>
      <c r="K33" s="295"/>
    </row>
    <row r="34" spans="1:11" ht="12.75">
      <c r="A34" s="292"/>
      <c r="B34" s="292"/>
      <c r="C34" s="295"/>
      <c r="G34" s="304"/>
      <c r="H34" s="304"/>
      <c r="I34" s="304"/>
      <c r="K34" s="295"/>
    </row>
    <row r="35" spans="1:11" ht="12.75">
      <c r="A35" s="298"/>
      <c r="B35" s="298"/>
      <c r="C35" s="294"/>
      <c r="G35" s="300"/>
      <c r="H35" s="300"/>
      <c r="I35" s="300"/>
      <c r="K35" s="294"/>
    </row>
  </sheetData>
  <sheetProtection password="CCCC" sheet="1"/>
  <mergeCells count="5">
    <mergeCell ref="A10:A11"/>
    <mergeCell ref="B10:B11"/>
    <mergeCell ref="C10:F10"/>
    <mergeCell ref="G10:J10"/>
    <mergeCell ref="K10:K11"/>
  </mergeCells>
  <dataValidations count="1">
    <dataValidation type="decimal" operator="greaterThan" allowBlank="1" showInputMessage="1" showErrorMessage="1" errorTitle="Greska!" error="Uneli ste nekorektnu vrednost. Ponovite unos." sqref="C14:K19 C21:K26">
      <formula1>-0.00001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theme="5" tint="0.39998000860214233"/>
  </sheetPr>
  <dimension ref="A1:Q37"/>
  <sheetViews>
    <sheetView showGridLines="0" showRowColHeaders="0" showZeros="0" showOutlineSymbols="0" zoomScaleSheetLayoutView="80" zoomScalePageLayoutView="0" workbookViewId="0" topLeftCell="A8">
      <selection activeCell="I24" sqref="I24"/>
    </sheetView>
  </sheetViews>
  <sheetFormatPr defaultColWidth="9.140625" defaultRowHeight="12.75"/>
  <cols>
    <col min="1" max="1" width="5.7109375" style="71" customWidth="1"/>
    <col min="2" max="2" width="35.8515625" style="65" customWidth="1"/>
    <col min="3" max="3" width="18.140625" style="68" customWidth="1"/>
    <col min="4" max="4" width="17.8515625" style="68" customWidth="1"/>
    <col min="5" max="5" width="17.00390625" style="68" customWidth="1"/>
    <col min="6" max="6" width="18.140625" style="68" bestFit="1" customWidth="1"/>
    <col min="7" max="7" width="18.7109375" style="68" customWidth="1"/>
    <col min="8" max="8" width="18.28125" style="68" customWidth="1"/>
    <col min="9" max="9" width="17.8515625" style="68" customWidth="1"/>
    <col min="10" max="10" width="16.7109375" style="68" customWidth="1"/>
    <col min="11" max="11" width="16.8515625" style="68" customWidth="1"/>
    <col min="12" max="12" width="15.8515625" style="68" customWidth="1"/>
    <col min="13" max="13" width="16.7109375" style="68" customWidth="1"/>
    <col min="14" max="14" width="17.28125" style="68" bestFit="1" customWidth="1"/>
    <col min="15" max="15" width="16.140625" style="68" customWidth="1"/>
    <col min="16" max="16384" width="9.140625" style="68" customWidth="1"/>
  </cols>
  <sheetData>
    <row r="1" spans="1:15" ht="13.5" customHeight="1">
      <c r="A1" s="48" t="s">
        <v>425</v>
      </c>
      <c r="N1" s="42" t="s">
        <v>336</v>
      </c>
      <c r="O1" s="80" t="s">
        <v>673</v>
      </c>
    </row>
    <row r="2" ht="13.5" customHeight="1">
      <c r="A2" s="48" t="s">
        <v>335</v>
      </c>
    </row>
    <row r="3" ht="13.5" customHeight="1">
      <c r="A3" s="48" t="s">
        <v>357</v>
      </c>
    </row>
    <row r="4" spans="1:13" ht="12.75" customHeight="1">
      <c r="A4" s="69"/>
      <c r="B4" s="200"/>
      <c r="C4" s="88"/>
      <c r="D4" s="88"/>
      <c r="E4" s="88"/>
      <c r="F4" s="88"/>
      <c r="G4" s="88"/>
      <c r="H4" s="88"/>
      <c r="I4" s="88"/>
      <c r="J4" s="88"/>
      <c r="K4" s="88"/>
      <c r="L4" s="88"/>
      <c r="M4" s="80"/>
    </row>
    <row r="5" spans="1:17" s="175" customFormat="1" ht="18" customHeight="1">
      <c r="A5" s="69"/>
      <c r="B5" s="256" t="s">
        <v>784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68"/>
      <c r="N5" s="80"/>
      <c r="O5" s="68"/>
      <c r="P5" s="68"/>
      <c r="Q5" s="68"/>
    </row>
    <row r="6" spans="1:12" ht="12" customHeight="1">
      <c r="A6" s="69"/>
      <c r="B6" s="200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5" ht="18" customHeight="1">
      <c r="A7" s="13" t="str">
        <f>"ФИЛИЈАЛА:   "&amp;Filijala</f>
        <v>ФИЛИЈАЛА:   19 КРУШЕВАЦ</v>
      </c>
      <c r="B7" s="67"/>
      <c r="N7" s="83"/>
      <c r="O7" s="83"/>
    </row>
    <row r="8" spans="1:15" ht="14.25" customHeight="1">
      <c r="A8" s="13" t="str">
        <f>"ЗДРАВСТВЕНА УСТАНОВА:  "&amp;ZU</f>
        <v>ЗДРАВСТВЕНА УСТАНОВА:  00219001 ДЗ ТРСТЕНИК</v>
      </c>
      <c r="B8" s="67"/>
      <c r="K8" s="14"/>
      <c r="L8" s="15"/>
      <c r="N8" s="43"/>
      <c r="O8" s="83"/>
    </row>
    <row r="9" spans="1:15" ht="18" customHeight="1" thickBot="1">
      <c r="A9" s="69"/>
      <c r="B9" s="67"/>
      <c r="L9" s="16"/>
      <c r="O9" s="18" t="s">
        <v>337</v>
      </c>
    </row>
    <row r="10" spans="1:15" s="44" customFormat="1" ht="25.5" customHeight="1">
      <c r="A10" s="433" t="s">
        <v>338</v>
      </c>
      <c r="B10" s="430" t="s">
        <v>339</v>
      </c>
      <c r="C10" s="435" t="s">
        <v>785</v>
      </c>
      <c r="D10" s="430" t="s">
        <v>786</v>
      </c>
      <c r="E10" s="430" t="s">
        <v>787</v>
      </c>
      <c r="F10" s="430" t="s">
        <v>342</v>
      </c>
      <c r="G10" s="430" t="s">
        <v>788</v>
      </c>
      <c r="H10" s="430" t="s">
        <v>789</v>
      </c>
      <c r="I10" s="430" t="s">
        <v>554</v>
      </c>
      <c r="J10" s="430" t="s">
        <v>792</v>
      </c>
      <c r="K10" s="430" t="s">
        <v>790</v>
      </c>
      <c r="L10" s="430" t="s">
        <v>370</v>
      </c>
      <c r="M10" s="430" t="s">
        <v>791</v>
      </c>
      <c r="N10" s="430" t="s">
        <v>340</v>
      </c>
      <c r="O10" s="431" t="s">
        <v>341</v>
      </c>
    </row>
    <row r="11" spans="1:15" s="44" customFormat="1" ht="50.25" customHeight="1">
      <c r="A11" s="434"/>
      <c r="B11" s="417"/>
      <c r="C11" s="436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32"/>
    </row>
    <row r="12" spans="1:15" s="44" customFormat="1" ht="11.25">
      <c r="A12" s="19">
        <v>0</v>
      </c>
      <c r="B12" s="20">
        <v>1</v>
      </c>
      <c r="C12" s="21">
        <v>2</v>
      </c>
      <c r="D12" s="21">
        <v>3</v>
      </c>
      <c r="E12" s="21">
        <v>4</v>
      </c>
      <c r="F12" s="21" t="s">
        <v>399</v>
      </c>
      <c r="G12" s="21" t="s">
        <v>400</v>
      </c>
      <c r="H12" s="21">
        <v>7</v>
      </c>
      <c r="I12" s="21">
        <v>8</v>
      </c>
      <c r="J12" s="21">
        <v>9</v>
      </c>
      <c r="K12" s="21">
        <v>10</v>
      </c>
      <c r="L12" s="21" t="s">
        <v>521</v>
      </c>
      <c r="M12" s="21">
        <v>12</v>
      </c>
      <c r="N12" s="21" t="s">
        <v>522</v>
      </c>
      <c r="O12" s="32" t="s">
        <v>523</v>
      </c>
    </row>
    <row r="13" spans="1:15" ht="26.25" customHeight="1">
      <c r="A13" s="19">
        <v>1</v>
      </c>
      <c r="B13" s="22" t="s">
        <v>398</v>
      </c>
      <c r="C13" s="150">
        <f>SUM(C14:C17)</f>
        <v>0</v>
      </c>
      <c r="D13" s="150">
        <f>SUM(D14:D17)</f>
        <v>0</v>
      </c>
      <c r="E13" s="150">
        <f>SUM(E14:E17)</f>
        <v>0</v>
      </c>
      <c r="F13" s="150">
        <f>D13+E13</f>
        <v>0</v>
      </c>
      <c r="G13" s="150">
        <f>C13-F13</f>
        <v>0</v>
      </c>
      <c r="H13" s="168"/>
      <c r="I13" s="150">
        <f>SUM(I14:I17)</f>
        <v>341088521.94</v>
      </c>
      <c r="J13" s="150">
        <f>SUM(J14:J17)</f>
        <v>0</v>
      </c>
      <c r="K13" s="150">
        <f>SUM(K14:K17)</f>
        <v>0</v>
      </c>
      <c r="L13" s="150">
        <f>+L14+L15+L16+L17</f>
        <v>0</v>
      </c>
      <c r="M13" s="150">
        <f>SUM(M14:M17)</f>
        <v>297343907.51</v>
      </c>
      <c r="N13" s="150">
        <f>SUM(N14:N17)</f>
        <v>297343907.51</v>
      </c>
      <c r="O13" s="151">
        <f>SUM(O14:O17)</f>
        <v>0</v>
      </c>
    </row>
    <row r="14" spans="1:15" ht="24" customHeight="1">
      <c r="A14" s="57" t="s">
        <v>391</v>
      </c>
      <c r="B14" s="52" t="s">
        <v>388</v>
      </c>
      <c r="C14" s="165"/>
      <c r="D14" s="154"/>
      <c r="E14" s="154"/>
      <c r="F14" s="154">
        <f>D14+E14</f>
        <v>0</v>
      </c>
      <c r="G14" s="150">
        <f>C14-F14</f>
        <v>0</v>
      </c>
      <c r="H14" s="154"/>
      <c r="I14" s="165">
        <v>281440687.62</v>
      </c>
      <c r="J14" s="165"/>
      <c r="K14" s="165"/>
      <c r="L14" s="150">
        <f>J14+K14</f>
        <v>0</v>
      </c>
      <c r="M14" s="152">
        <f>+I14</f>
        <v>281440687.62</v>
      </c>
      <c r="N14" s="150">
        <f aca="true" t="shared" si="0" ref="N14:N25">IF((M14-L14)&lt;0,0,(M14-L14))</f>
        <v>281440687.62</v>
      </c>
      <c r="O14" s="151">
        <f aca="true" t="shared" si="1" ref="O14:O25">IF((L14-M14)&lt;0,0,(L14-M14))</f>
        <v>0</v>
      </c>
    </row>
    <row r="15" spans="1:15" ht="24" customHeight="1">
      <c r="A15" s="57" t="s">
        <v>392</v>
      </c>
      <c r="B15" s="52" t="s">
        <v>389</v>
      </c>
      <c r="C15" s="165"/>
      <c r="D15" s="154"/>
      <c r="E15" s="154"/>
      <c r="F15" s="154">
        <f>D15+E15</f>
        <v>0</v>
      </c>
      <c r="G15" s="150">
        <f>C15-F15</f>
        <v>0</v>
      </c>
      <c r="H15" s="154"/>
      <c r="I15" s="165">
        <v>6907375.58</v>
      </c>
      <c r="J15" s="165"/>
      <c r="K15" s="165"/>
      <c r="L15" s="150">
        <f aca="true" t="shared" si="2" ref="L15:L25">J15+K15</f>
        <v>0</v>
      </c>
      <c r="M15" s="152">
        <f>+I15</f>
        <v>6907375.58</v>
      </c>
      <c r="N15" s="150">
        <f t="shared" si="0"/>
        <v>6907375.58</v>
      </c>
      <c r="O15" s="151">
        <f t="shared" si="1"/>
        <v>0</v>
      </c>
    </row>
    <row r="16" spans="1:15" ht="24" customHeight="1">
      <c r="A16" s="57" t="s">
        <v>393</v>
      </c>
      <c r="B16" s="52" t="s">
        <v>390</v>
      </c>
      <c r="C16" s="152">
        <f>+'PR1-PN PZZ'!C15</f>
        <v>0</v>
      </c>
      <c r="D16" s="154"/>
      <c r="E16" s="154"/>
      <c r="F16" s="154">
        <f>D16+E16</f>
        <v>0</v>
      </c>
      <c r="G16" s="150">
        <f>C16-F16</f>
        <v>0</v>
      </c>
      <c r="H16" s="154"/>
      <c r="I16" s="152">
        <f>'PO1-OR PZZ'!H23</f>
        <v>30529757.12</v>
      </c>
      <c r="J16" s="165"/>
      <c r="K16" s="165"/>
      <c r="L16" s="150">
        <f t="shared" si="2"/>
        <v>0</v>
      </c>
      <c r="M16" s="165"/>
      <c r="N16" s="150">
        <f t="shared" si="0"/>
        <v>0</v>
      </c>
      <c r="O16" s="151">
        <f t="shared" si="1"/>
        <v>0</v>
      </c>
    </row>
    <row r="17" spans="1:15" ht="26.25" customHeight="1">
      <c r="A17" s="57" t="s">
        <v>394</v>
      </c>
      <c r="B17" s="52" t="s">
        <v>611</v>
      </c>
      <c r="C17" s="150">
        <f>SUM(C18:C23)</f>
        <v>0</v>
      </c>
      <c r="D17" s="150">
        <f>SUM(D18:D23)</f>
        <v>0</v>
      </c>
      <c r="E17" s="150">
        <f>SUM(E18:E23)</f>
        <v>0</v>
      </c>
      <c r="F17" s="150">
        <f>D17+E17</f>
        <v>0</v>
      </c>
      <c r="G17" s="150">
        <f>SUM(G18:G23)</f>
        <v>0</v>
      </c>
      <c r="H17" s="169">
        <f>H18+H19+H20+H21+H22+H23</f>
        <v>0</v>
      </c>
      <c r="I17" s="150">
        <f>I18+I19+I20+I21+I22+I23</f>
        <v>22210701.62</v>
      </c>
      <c r="J17" s="150">
        <f>J18+J19+J20+J21+J22+J23</f>
        <v>0</v>
      </c>
      <c r="K17" s="150">
        <f>K18+K19+K20+K21+K22+K23</f>
        <v>0</v>
      </c>
      <c r="L17" s="150">
        <f t="shared" si="2"/>
        <v>0</v>
      </c>
      <c r="M17" s="150">
        <f>M18+M19+M20+M21+M22+M23</f>
        <v>8995844.31</v>
      </c>
      <c r="N17" s="150">
        <f t="shared" si="0"/>
        <v>8995844.31</v>
      </c>
      <c r="O17" s="151">
        <f t="shared" si="1"/>
        <v>0</v>
      </c>
    </row>
    <row r="18" spans="1:15" ht="24" customHeight="1">
      <c r="A18" s="57" t="s">
        <v>467</v>
      </c>
      <c r="B18" s="52" t="s">
        <v>502</v>
      </c>
      <c r="C18" s="165"/>
      <c r="D18" s="165"/>
      <c r="E18" s="165"/>
      <c r="F18" s="152">
        <f aca="true" t="shared" si="3" ref="F18:F25">D18+E18</f>
        <v>0</v>
      </c>
      <c r="G18" s="150">
        <f aca="true" t="shared" si="4" ref="G18:G25">C18-F18</f>
        <v>0</v>
      </c>
      <c r="H18" s="154"/>
      <c r="I18" s="152">
        <f>'PO1-OR PZZ'!H24</f>
        <v>13214857.31</v>
      </c>
      <c r="J18" s="165"/>
      <c r="K18" s="165"/>
      <c r="L18" s="150">
        <f t="shared" si="2"/>
        <v>0</v>
      </c>
      <c r="M18" s="165"/>
      <c r="N18" s="150">
        <f t="shared" si="0"/>
        <v>0</v>
      </c>
      <c r="O18" s="151">
        <f t="shared" si="1"/>
        <v>0</v>
      </c>
    </row>
    <row r="19" spans="1:15" ht="24" customHeight="1">
      <c r="A19" s="57" t="s">
        <v>468</v>
      </c>
      <c r="B19" s="52" t="s">
        <v>471</v>
      </c>
      <c r="C19" s="153"/>
      <c r="D19" s="154"/>
      <c r="E19" s="154"/>
      <c r="F19" s="154">
        <f t="shared" si="3"/>
        <v>0</v>
      </c>
      <c r="G19" s="240">
        <f t="shared" si="4"/>
        <v>0</v>
      </c>
      <c r="H19" s="154"/>
      <c r="I19" s="165"/>
      <c r="J19" s="165"/>
      <c r="K19" s="165"/>
      <c r="L19" s="150">
        <f t="shared" si="2"/>
        <v>0</v>
      </c>
      <c r="M19" s="152">
        <f>+I19</f>
        <v>0</v>
      </c>
      <c r="N19" s="150">
        <f t="shared" si="0"/>
        <v>0</v>
      </c>
      <c r="O19" s="151">
        <f t="shared" si="1"/>
        <v>0</v>
      </c>
    </row>
    <row r="20" spans="1:15" ht="24" customHeight="1">
      <c r="A20" s="57" t="s">
        <v>469</v>
      </c>
      <c r="B20" s="52" t="s">
        <v>472</v>
      </c>
      <c r="C20" s="153"/>
      <c r="D20" s="154"/>
      <c r="E20" s="154"/>
      <c r="F20" s="154">
        <f t="shared" si="3"/>
        <v>0</v>
      </c>
      <c r="G20" s="240">
        <f t="shared" si="4"/>
        <v>0</v>
      </c>
      <c r="H20" s="154"/>
      <c r="I20" s="165">
        <v>5083597.4</v>
      </c>
      <c r="J20" s="165"/>
      <c r="K20" s="165"/>
      <c r="L20" s="150">
        <f t="shared" si="2"/>
        <v>0</v>
      </c>
      <c r="M20" s="152">
        <f>+I20</f>
        <v>5083597.4</v>
      </c>
      <c r="N20" s="150">
        <f t="shared" si="0"/>
        <v>5083597.4</v>
      </c>
      <c r="O20" s="151">
        <f t="shared" si="1"/>
        <v>0</v>
      </c>
    </row>
    <row r="21" spans="1:15" ht="24" customHeight="1">
      <c r="A21" s="57" t="s">
        <v>470</v>
      </c>
      <c r="B21" s="52" t="s">
        <v>473</v>
      </c>
      <c r="C21" s="153"/>
      <c r="D21" s="154"/>
      <c r="E21" s="154"/>
      <c r="F21" s="154">
        <f t="shared" si="3"/>
        <v>0</v>
      </c>
      <c r="G21" s="240">
        <f t="shared" si="4"/>
        <v>0</v>
      </c>
      <c r="H21" s="154"/>
      <c r="I21" s="165">
        <v>3676104.47</v>
      </c>
      <c r="J21" s="165"/>
      <c r="K21" s="165"/>
      <c r="L21" s="150">
        <f t="shared" si="2"/>
        <v>0</v>
      </c>
      <c r="M21" s="152">
        <f>+I21</f>
        <v>3676104.47</v>
      </c>
      <c r="N21" s="150">
        <f t="shared" si="0"/>
        <v>3676104.47</v>
      </c>
      <c r="O21" s="151">
        <f t="shared" si="1"/>
        <v>0</v>
      </c>
    </row>
    <row r="22" spans="1:15" ht="26.25" customHeight="1">
      <c r="A22" s="57" t="s">
        <v>517</v>
      </c>
      <c r="B22" s="52" t="s">
        <v>531</v>
      </c>
      <c r="C22" s="153"/>
      <c r="D22" s="154"/>
      <c r="E22" s="154"/>
      <c r="F22" s="154">
        <f t="shared" si="3"/>
        <v>0</v>
      </c>
      <c r="G22" s="240">
        <f t="shared" si="4"/>
        <v>0</v>
      </c>
      <c r="H22" s="154"/>
      <c r="I22" s="165"/>
      <c r="J22" s="165"/>
      <c r="K22" s="165"/>
      <c r="L22" s="150">
        <f t="shared" si="2"/>
        <v>0</v>
      </c>
      <c r="M22" s="152">
        <f>+I22</f>
        <v>0</v>
      </c>
      <c r="N22" s="150">
        <f t="shared" si="0"/>
        <v>0</v>
      </c>
      <c r="O22" s="151">
        <f t="shared" si="1"/>
        <v>0</v>
      </c>
    </row>
    <row r="23" spans="1:15" ht="26.25" customHeight="1">
      <c r="A23" s="57" t="s">
        <v>608</v>
      </c>
      <c r="B23" s="52" t="s">
        <v>609</v>
      </c>
      <c r="C23" s="153"/>
      <c r="D23" s="154"/>
      <c r="E23" s="154"/>
      <c r="F23" s="154"/>
      <c r="G23" s="240"/>
      <c r="H23" s="154"/>
      <c r="I23" s="165">
        <v>236142.44</v>
      </c>
      <c r="J23" s="165"/>
      <c r="K23" s="165"/>
      <c r="L23" s="150">
        <f t="shared" si="2"/>
        <v>0</v>
      </c>
      <c r="M23" s="152">
        <f>+I23</f>
        <v>236142.44</v>
      </c>
      <c r="N23" s="150">
        <f t="shared" si="0"/>
        <v>236142.44</v>
      </c>
      <c r="O23" s="151">
        <f t="shared" si="1"/>
        <v>0</v>
      </c>
    </row>
    <row r="24" spans="1:15" ht="24" customHeight="1">
      <c r="A24" s="19">
        <v>2</v>
      </c>
      <c r="B24" s="22" t="s">
        <v>343</v>
      </c>
      <c r="C24" s="152">
        <f>+'PR1-PN PZZ'!C13</f>
        <v>0</v>
      </c>
      <c r="D24" s="154"/>
      <c r="E24" s="154"/>
      <c r="F24" s="154">
        <f t="shared" si="3"/>
        <v>0</v>
      </c>
      <c r="G24" s="150">
        <f t="shared" si="4"/>
        <v>0</v>
      </c>
      <c r="H24" s="152">
        <f>+'PR1-PN PZZ'!D13</f>
        <v>9756416.33</v>
      </c>
      <c r="I24" s="152">
        <f>+'PR1-PN PZZ'!E13</f>
        <v>9756416.33</v>
      </c>
      <c r="J24" s="165"/>
      <c r="K24" s="165"/>
      <c r="L24" s="150">
        <f t="shared" si="2"/>
        <v>0</v>
      </c>
      <c r="M24" s="152">
        <f>+'PR1-PN PZZ'!F13</f>
        <v>9756416.33</v>
      </c>
      <c r="N24" s="150">
        <f t="shared" si="0"/>
        <v>9756416.33</v>
      </c>
      <c r="O24" s="151">
        <f t="shared" si="1"/>
        <v>0</v>
      </c>
    </row>
    <row r="25" spans="1:15" ht="26.25" customHeight="1">
      <c r="A25" s="19">
        <v>3</v>
      </c>
      <c r="B25" s="22" t="s">
        <v>356</v>
      </c>
      <c r="C25" s="152">
        <f>+'PR1-PN PZZ'!C14</f>
        <v>0</v>
      </c>
      <c r="D25" s="154"/>
      <c r="E25" s="154"/>
      <c r="F25" s="154">
        <f t="shared" si="3"/>
        <v>0</v>
      </c>
      <c r="G25" s="150">
        <f t="shared" si="4"/>
        <v>0</v>
      </c>
      <c r="H25" s="165"/>
      <c r="I25" s="152">
        <f>+'PR1-PN PZZ'!E14</f>
        <v>16395193</v>
      </c>
      <c r="J25" s="165"/>
      <c r="K25" s="165"/>
      <c r="L25" s="150">
        <f t="shared" si="2"/>
        <v>0</v>
      </c>
      <c r="M25" s="165"/>
      <c r="N25" s="150">
        <f t="shared" si="0"/>
        <v>0</v>
      </c>
      <c r="O25" s="151">
        <f t="shared" si="1"/>
        <v>0</v>
      </c>
    </row>
    <row r="26" spans="1:15" ht="26.25" customHeight="1" thickBot="1">
      <c r="A26" s="50" t="s">
        <v>344</v>
      </c>
      <c r="B26" s="51" t="s">
        <v>401</v>
      </c>
      <c r="C26" s="166">
        <f>C13+C24+C25</f>
        <v>0</v>
      </c>
      <c r="D26" s="166">
        <f aca="true" t="shared" si="5" ref="D26:O26">D13+D24+D25</f>
        <v>0</v>
      </c>
      <c r="E26" s="166">
        <f t="shared" si="5"/>
        <v>0</v>
      </c>
      <c r="F26" s="166">
        <f t="shared" si="5"/>
        <v>0</v>
      </c>
      <c r="G26" s="166">
        <f t="shared" si="5"/>
        <v>0</v>
      </c>
      <c r="H26" s="166">
        <f t="shared" si="5"/>
        <v>9756416.33</v>
      </c>
      <c r="I26" s="166">
        <f t="shared" si="5"/>
        <v>367240131.27</v>
      </c>
      <c r="J26" s="166">
        <f t="shared" si="5"/>
        <v>0</v>
      </c>
      <c r="K26" s="166">
        <f t="shared" si="5"/>
        <v>0</v>
      </c>
      <c r="L26" s="166">
        <f t="shared" si="5"/>
        <v>0</v>
      </c>
      <c r="M26" s="166">
        <f t="shared" si="5"/>
        <v>307100323.84</v>
      </c>
      <c r="N26" s="166">
        <f t="shared" si="5"/>
        <v>307100323.84</v>
      </c>
      <c r="O26" s="167">
        <f t="shared" si="5"/>
        <v>0</v>
      </c>
    </row>
    <row r="28" spans="1:2" ht="12.75">
      <c r="A28" s="69" t="s">
        <v>665</v>
      </c>
      <c r="B28" s="68"/>
    </row>
    <row r="29" spans="1:15" ht="28.5" customHeight="1">
      <c r="A29" s="429" t="s">
        <v>686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</row>
    <row r="30" spans="1:7" s="88" customFormat="1" ht="14.25" customHeight="1">
      <c r="A30" s="170" t="s">
        <v>793</v>
      </c>
      <c r="B30" s="47"/>
      <c r="C30" s="45"/>
      <c r="D30" s="45"/>
      <c r="E30" s="45"/>
      <c r="F30" s="45"/>
      <c r="G30" s="45"/>
    </row>
    <row r="31" spans="1:14" ht="15.75" customHeight="1">
      <c r="A31" s="170" t="s">
        <v>689</v>
      </c>
      <c r="B31" s="54"/>
      <c r="C31" s="45"/>
      <c r="D31" s="88"/>
      <c r="E31" s="88"/>
      <c r="F31" s="88"/>
      <c r="G31" s="45"/>
      <c r="H31" s="88"/>
      <c r="I31" s="88"/>
      <c r="J31" s="88"/>
      <c r="K31" s="88"/>
      <c r="L31" s="88"/>
      <c r="M31" s="45"/>
      <c r="N31" s="45"/>
    </row>
    <row r="32" spans="1:14" ht="12.75">
      <c r="A32" s="36"/>
      <c r="B32" s="37"/>
      <c r="C32" s="16"/>
      <c r="G32" s="16"/>
      <c r="M32" s="16"/>
      <c r="N32" s="16"/>
    </row>
    <row r="33" spans="1:14" ht="25.5">
      <c r="A33" s="36"/>
      <c r="B33" s="37" t="s">
        <v>345</v>
      </c>
      <c r="C33" s="16"/>
      <c r="G33" s="16"/>
      <c r="L33" s="16"/>
      <c r="M33" s="16" t="s">
        <v>346</v>
      </c>
      <c r="N33" s="16"/>
    </row>
    <row r="34" spans="1:14" ht="12.75">
      <c r="A34" s="36"/>
      <c r="B34" s="37"/>
      <c r="C34" s="16"/>
      <c r="G34" s="16"/>
      <c r="L34" s="16"/>
      <c r="M34" s="16"/>
      <c r="N34" s="16"/>
    </row>
    <row r="35" spans="1:14" ht="12.75">
      <c r="A35" s="36"/>
      <c r="B35" s="55" t="s">
        <v>347</v>
      </c>
      <c r="C35" s="16"/>
      <c r="G35" s="16"/>
      <c r="L35" s="16"/>
      <c r="M35" s="55" t="s">
        <v>347</v>
      </c>
      <c r="N35" s="16"/>
    </row>
    <row r="36" spans="1:14" ht="12.75">
      <c r="A36" s="36"/>
      <c r="B36" s="37"/>
      <c r="C36" s="16"/>
      <c r="G36" s="16"/>
      <c r="M36" s="16"/>
      <c r="N36" s="16"/>
    </row>
    <row r="37" spans="1:14" ht="12.75">
      <c r="A37" s="36"/>
      <c r="B37" s="37"/>
      <c r="C37" s="16"/>
      <c r="G37" s="16"/>
      <c r="M37" s="16"/>
      <c r="N37" s="16"/>
    </row>
  </sheetData>
  <sheetProtection password="CCCC" sheet="1"/>
  <mergeCells count="16">
    <mergeCell ref="F10:F11"/>
    <mergeCell ref="E10:E11"/>
    <mergeCell ref="A10:A11"/>
    <mergeCell ref="B10:B11"/>
    <mergeCell ref="C10:C11"/>
    <mergeCell ref="D10:D11"/>
    <mergeCell ref="A29:O29"/>
    <mergeCell ref="G10:G11"/>
    <mergeCell ref="N10:N11"/>
    <mergeCell ref="O10:O11"/>
    <mergeCell ref="J10:J11"/>
    <mergeCell ref="K10:K11"/>
    <mergeCell ref="L10:L11"/>
    <mergeCell ref="M10:M11"/>
    <mergeCell ref="H10:H11"/>
    <mergeCell ref="I10:I11"/>
  </mergeCells>
  <dataValidations count="7">
    <dataValidation type="decimal" allowBlank="1" showInputMessage="1" showErrorMessage="1" error="Proveri unos !!" sqref="N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H13 J24:J26 D18:F18 C24:F26 K18:K26 G13:G26 C13:F17 H17:H18 H24:H26 I18:I23 I26 J18 I13:O16 L17:O26">
      <formula1>-0.0001</formula1>
    </dataValidation>
    <dataValidation type="whole" operator="equal" allowBlank="1" showInputMessage="1" showErrorMessage="1" errorTitle="Upozorenje" error="Uneli ste neispravan podatak. Vrednost u ovom polju mora biti 0 !!!" sqref="H19:H23 I17:K17 H14:H16 C19:F23">
      <formula1>0</formula1>
    </dataValidation>
    <dataValidation type="decimal" operator="greaterThan" allowBlank="1" showInputMessage="1" showErrorMessage="1" errorTitle="Upozorenje" error="Uneli ste neispravan podatak. Ponovite unos !!!" sqref="I25 J19:J21">
      <formula1>-0.00001</formula1>
    </dataValidation>
    <dataValidation type="decimal" operator="greaterThan" allowBlank="1" showInputMessage="1" showErrorMessage="1" errorTitle="Upozorenje" error="Uneli ste neispravan podatak. Ponovite unos!" sqref="C18">
      <formula1>-0.00001</formula1>
    </dataValidation>
    <dataValidation type="decimal" operator="greaterThan" allowBlank="1" showInputMessage="1" showErrorMessage="1" errorTitle="Upozorenje" error="Uneli ste neispravan podatak. Vrednost u ovom polju mora biti 0 !!!" sqref="I24">
      <formula1>-0.000001</formula1>
    </dataValidation>
    <dataValidation type="decimal" operator="greaterThan" allowBlank="1" showInputMessage="1" showErrorMessage="1" errorTitle="Upozorenje" error="Uneli ste neispravan podatak. Vrednost u ovom polju mora biti 0 !!!" sqref="J22:J23">
      <formula1>-0.00001</formula1>
    </dataValidation>
  </dataValidations>
  <printOptions/>
  <pageMargins left="0.275590551181102" right="0.15748031496063" top="0.393700787401575" bottom="2.75590551181102" header="0.15748031496063" footer="2.2834645669291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theme="5" tint="0.39998000860214233"/>
  </sheetPr>
  <dimension ref="A1:L33"/>
  <sheetViews>
    <sheetView showGridLines="0" showRowColHeaders="0" showZeros="0" showOutlineSymbols="0" zoomScaleSheetLayoutView="100" zoomScalePageLayoutView="0" workbookViewId="0" topLeftCell="A10">
      <selection activeCell="H15" sqref="H15"/>
    </sheetView>
  </sheetViews>
  <sheetFormatPr defaultColWidth="9.140625" defaultRowHeight="12.75"/>
  <cols>
    <col min="1" max="1" width="8.140625" style="71" customWidth="1"/>
    <col min="2" max="2" width="40.421875" style="65" customWidth="1"/>
    <col min="3" max="3" width="17.8515625" style="68" customWidth="1"/>
    <col min="4" max="4" width="17.7109375" style="68" customWidth="1"/>
    <col min="5" max="5" width="16.7109375" style="68" customWidth="1"/>
    <col min="6" max="7" width="18.00390625" style="68" customWidth="1"/>
    <col min="8" max="8" width="20.00390625" style="68" customWidth="1"/>
    <col min="9" max="9" width="18.7109375" style="68" customWidth="1"/>
    <col min="10" max="16384" width="9.140625" style="68" customWidth="1"/>
  </cols>
  <sheetData>
    <row r="1" spans="1:10" ht="13.5" customHeight="1">
      <c r="A1" s="48" t="s">
        <v>425</v>
      </c>
      <c r="I1" s="42" t="s">
        <v>336</v>
      </c>
      <c r="J1" s="80" t="s">
        <v>680</v>
      </c>
    </row>
    <row r="2" ht="13.5" customHeight="1">
      <c r="A2" s="48" t="s">
        <v>335</v>
      </c>
    </row>
    <row r="3" ht="13.5" customHeight="1">
      <c r="A3" s="48" t="s">
        <v>357</v>
      </c>
    </row>
    <row r="4" ht="12.75" customHeight="1">
      <c r="A4" s="69"/>
    </row>
    <row r="5" spans="1:12" ht="18" customHeight="1">
      <c r="A5" s="69"/>
      <c r="B5" s="258" t="s">
        <v>794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2" customHeight="1">
      <c r="A6" s="69"/>
      <c r="B6" s="200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9" ht="18" customHeight="1">
      <c r="A7" s="13" t="str">
        <f>"ФИЛИЈАЛА:   "&amp;Filijala</f>
        <v>ФИЛИЈАЛА:   19 КРУШЕВАЦ</v>
      </c>
      <c r="B7" s="67"/>
      <c r="D7" s="82"/>
      <c r="H7" s="42"/>
      <c r="I7" s="80"/>
    </row>
    <row r="8" spans="1:2" ht="14.25" customHeight="1">
      <c r="A8" s="13" t="str">
        <f>"ЗДРАВСТВЕНА УСТАНОВА:  "&amp;ZU</f>
        <v>ЗДРАВСТВЕНА УСТАНОВА:  00219001 ДЗ ТРСТЕНИК</v>
      </c>
      <c r="B8" s="67"/>
    </row>
    <row r="9" spans="1:9" ht="18" customHeight="1">
      <c r="A9" s="69"/>
      <c r="B9" s="67"/>
      <c r="I9" s="148" t="s">
        <v>337</v>
      </c>
    </row>
    <row r="10" spans="1:9" s="44" customFormat="1" ht="25.5" customHeight="1">
      <c r="A10" s="416" t="s">
        <v>338</v>
      </c>
      <c r="B10" s="417" t="s">
        <v>339</v>
      </c>
      <c r="C10" s="439" t="s">
        <v>491</v>
      </c>
      <c r="D10" s="439"/>
      <c r="E10" s="439"/>
      <c r="F10" s="439" t="s">
        <v>495</v>
      </c>
      <c r="G10" s="439" t="s">
        <v>496</v>
      </c>
      <c r="H10" s="439" t="s">
        <v>497</v>
      </c>
      <c r="I10" s="439" t="s">
        <v>501</v>
      </c>
    </row>
    <row r="11" spans="1:9" s="44" customFormat="1" ht="51" customHeight="1">
      <c r="A11" s="416"/>
      <c r="B11" s="417"/>
      <c r="C11" s="128" t="s">
        <v>492</v>
      </c>
      <c r="D11" s="128" t="s">
        <v>493</v>
      </c>
      <c r="E11" s="128" t="s">
        <v>494</v>
      </c>
      <c r="F11" s="439"/>
      <c r="G11" s="439"/>
      <c r="H11" s="439"/>
      <c r="I11" s="439"/>
    </row>
    <row r="12" spans="1:9" s="44" customFormat="1" ht="11.25">
      <c r="A12" s="21">
        <v>0</v>
      </c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 t="s">
        <v>498</v>
      </c>
    </row>
    <row r="13" spans="1:10" ht="21.75" customHeight="1">
      <c r="A13" s="122">
        <v>1</v>
      </c>
      <c r="B13" s="52" t="s">
        <v>390</v>
      </c>
      <c r="C13" s="72"/>
      <c r="D13" s="72"/>
      <c r="E13" s="72"/>
      <c r="F13" s="129">
        <f>+C23</f>
        <v>30529757.12</v>
      </c>
      <c r="G13" s="72"/>
      <c r="H13" s="72">
        <v>113047.21</v>
      </c>
      <c r="I13" s="33">
        <f>SUM(C13:H13)</f>
        <v>30642804.330000002</v>
      </c>
      <c r="J13" s="193">
        <f>IF(ROUND(I13,0)=ROUND('PR4-EnergentiMOT'!E14,0),0,"Грешка, подаци у обрасцу ПО2 треба да одговарају у обрасцу ПР4")</f>
        <v>0</v>
      </c>
    </row>
    <row r="14" spans="1:10" ht="21.75" customHeight="1">
      <c r="A14" s="123" t="s">
        <v>358</v>
      </c>
      <c r="B14" s="52" t="s">
        <v>502</v>
      </c>
      <c r="C14" s="72"/>
      <c r="D14" s="72"/>
      <c r="E14" s="72">
        <v>1640453.97</v>
      </c>
      <c r="F14" s="129">
        <f>+C24</f>
        <v>15810457.31</v>
      </c>
      <c r="G14" s="72"/>
      <c r="H14" s="72">
        <v>923700.38</v>
      </c>
      <c r="I14" s="33">
        <f>SUM(C14:H14)</f>
        <v>18374611.66</v>
      </c>
      <c r="J14" s="193">
        <f>IF(ROUND(I14,0)=ROUND('PR4-EnergentiMOT'!E15,0),0,"Грешка, подаци у обрасцу ПО2 треба да одговарају у обрасцу ПР4")</f>
        <v>0</v>
      </c>
    </row>
    <row r="15" spans="1:9" ht="21.75" customHeight="1">
      <c r="A15" s="120" t="s">
        <v>344</v>
      </c>
      <c r="B15" s="121" t="s">
        <v>499</v>
      </c>
      <c r="C15" s="33">
        <f>C13+C14</f>
        <v>0</v>
      </c>
      <c r="D15" s="33">
        <f aca="true" t="shared" si="0" ref="D15:I15">D13+D14</f>
        <v>0</v>
      </c>
      <c r="E15" s="33">
        <f t="shared" si="0"/>
        <v>1640453.97</v>
      </c>
      <c r="F15" s="33">
        <f t="shared" si="0"/>
        <v>46340214.43</v>
      </c>
      <c r="G15" s="33">
        <f t="shared" si="0"/>
        <v>0</v>
      </c>
      <c r="H15" s="33">
        <f t="shared" si="0"/>
        <v>1036747.59</v>
      </c>
      <c r="I15" s="33">
        <f t="shared" si="0"/>
        <v>49017415.99</v>
      </c>
    </row>
    <row r="16" ht="15.75" customHeight="1"/>
    <row r="17" spans="1:9" s="87" customFormat="1" ht="42" customHeight="1">
      <c r="A17" s="438" t="s">
        <v>695</v>
      </c>
      <c r="B17" s="438"/>
      <c r="C17" s="438"/>
      <c r="D17" s="438"/>
      <c r="E17" s="438"/>
      <c r="F17" s="438"/>
      <c r="G17" s="438"/>
      <c r="H17" s="438"/>
      <c r="I17" s="438"/>
    </row>
    <row r="18" spans="1:9" ht="3" customHeight="1">
      <c r="A18" s="437"/>
      <c r="B18" s="437"/>
      <c r="C18" s="437"/>
      <c r="D18" s="437"/>
      <c r="E18" s="437"/>
      <c r="F18" s="437"/>
      <c r="G18" s="437"/>
      <c r="H18" s="437"/>
      <c r="I18" s="437"/>
    </row>
    <row r="19" spans="1:9" ht="19.5" customHeight="1">
      <c r="A19" s="415"/>
      <c r="B19" s="415"/>
      <c r="C19" s="415"/>
      <c r="D19" s="415"/>
      <c r="E19" s="415"/>
      <c r="F19" s="415"/>
      <c r="G19" s="415"/>
      <c r="H19" s="415"/>
      <c r="I19" s="415"/>
    </row>
    <row r="20" spans="1:8" ht="26.25" customHeight="1">
      <c r="A20" s="46"/>
      <c r="B20" s="47"/>
      <c r="C20" s="45"/>
      <c r="D20" s="45"/>
      <c r="E20" s="45"/>
      <c r="F20" s="45"/>
      <c r="G20" s="45"/>
      <c r="H20" s="148" t="s">
        <v>337</v>
      </c>
    </row>
    <row r="21" spans="1:9" s="44" customFormat="1" ht="51" customHeight="1">
      <c r="A21" s="264" t="s">
        <v>338</v>
      </c>
      <c r="B21" s="186" t="s">
        <v>339</v>
      </c>
      <c r="C21" s="128" t="s">
        <v>495</v>
      </c>
      <c r="D21" s="128" t="s">
        <v>616</v>
      </c>
      <c r="E21" s="128" t="s">
        <v>617</v>
      </c>
      <c r="F21" s="128" t="s">
        <v>618</v>
      </c>
      <c r="G21" s="128" t="s">
        <v>619</v>
      </c>
      <c r="H21" s="128" t="s">
        <v>620</v>
      </c>
      <c r="I21" s="265"/>
    </row>
    <row r="22" spans="1:9" s="44" customFormat="1" ht="11.25">
      <c r="A22" s="21">
        <v>0</v>
      </c>
      <c r="B22" s="20">
        <v>1</v>
      </c>
      <c r="C22" s="21">
        <v>2</v>
      </c>
      <c r="D22" s="21">
        <v>3</v>
      </c>
      <c r="E22" s="21">
        <v>4</v>
      </c>
      <c r="F22" s="21">
        <v>5</v>
      </c>
      <c r="G22" s="21">
        <v>6</v>
      </c>
      <c r="H22" s="21" t="s">
        <v>621</v>
      </c>
      <c r="I22" s="263"/>
    </row>
    <row r="23" spans="1:9" ht="21.75" customHeight="1">
      <c r="A23" s="122">
        <v>1</v>
      </c>
      <c r="B23" s="52" t="s">
        <v>390</v>
      </c>
      <c r="C23" s="129">
        <f>+'PR4-EnergentiMOT'!C14</f>
        <v>30529757.12</v>
      </c>
      <c r="D23" s="250"/>
      <c r="E23" s="250"/>
      <c r="F23" s="250"/>
      <c r="G23" s="129">
        <f>+'PR4-EnergentiMOT'!I14</f>
        <v>0</v>
      </c>
      <c r="H23" s="129">
        <f>C23-D23-E23-F23-G23</f>
        <v>30529757.12</v>
      </c>
      <c r="I23" s="266"/>
    </row>
    <row r="24" spans="1:9" ht="21.75" customHeight="1">
      <c r="A24" s="123" t="s">
        <v>358</v>
      </c>
      <c r="B24" s="52" t="s">
        <v>502</v>
      </c>
      <c r="C24" s="129">
        <f>+'PR4-EnergentiMOT'!C15</f>
        <v>15810457.31</v>
      </c>
      <c r="D24" s="129">
        <f>+'PR4-EnergentiMOT'!F15</f>
        <v>2595600</v>
      </c>
      <c r="E24" s="129">
        <f>+'PR4-EnergentiMOT'!G15</f>
        <v>0</v>
      </c>
      <c r="F24" s="129">
        <f>+'PR4-EnergentiMOT'!H15</f>
        <v>0</v>
      </c>
      <c r="G24" s="250"/>
      <c r="H24" s="129">
        <f>C24-D24-E24-F24-G24</f>
        <v>13214857.31</v>
      </c>
      <c r="I24" s="266"/>
    </row>
    <row r="25" spans="1:9" ht="21.75" customHeight="1">
      <c r="A25" s="120" t="s">
        <v>344</v>
      </c>
      <c r="B25" s="121" t="s">
        <v>499</v>
      </c>
      <c r="C25" s="33">
        <f aca="true" t="shared" si="1" ref="C25:H25">C23+C24</f>
        <v>46340214.43</v>
      </c>
      <c r="D25" s="33">
        <f t="shared" si="1"/>
        <v>2595600</v>
      </c>
      <c r="E25" s="33">
        <f t="shared" si="1"/>
        <v>0</v>
      </c>
      <c r="F25" s="33">
        <f t="shared" si="1"/>
        <v>0</v>
      </c>
      <c r="G25" s="33">
        <f t="shared" si="1"/>
        <v>0</v>
      </c>
      <c r="H25" s="33">
        <f t="shared" si="1"/>
        <v>43744614.43</v>
      </c>
      <c r="I25" s="266"/>
    </row>
    <row r="26" spans="1:8" ht="12.75">
      <c r="A26" s="46"/>
      <c r="B26" s="47"/>
      <c r="C26" s="45"/>
      <c r="D26" s="45"/>
      <c r="E26" s="45"/>
      <c r="F26" s="45"/>
      <c r="G26" s="45"/>
      <c r="H26" s="45"/>
    </row>
    <row r="27" spans="1:8" ht="12.75">
      <c r="A27" s="46"/>
      <c r="B27" s="54"/>
      <c r="C27" s="45"/>
      <c r="H27" s="45"/>
    </row>
    <row r="28" spans="1:8" ht="12.75">
      <c r="A28" s="36"/>
      <c r="B28" s="37"/>
      <c r="C28" s="16"/>
      <c r="H28" s="16"/>
    </row>
    <row r="29" spans="1:9" ht="12.75">
      <c r="A29" s="36"/>
      <c r="B29" s="37"/>
      <c r="C29" s="16"/>
      <c r="G29" s="16"/>
      <c r="H29" s="36" t="s">
        <v>345</v>
      </c>
      <c r="I29" s="16"/>
    </row>
    <row r="30" spans="1:9" ht="12.75">
      <c r="A30" s="36"/>
      <c r="B30" s="37"/>
      <c r="C30" s="16"/>
      <c r="G30" s="16"/>
      <c r="H30" s="16"/>
      <c r="I30" s="16"/>
    </row>
    <row r="31" spans="1:9" ht="12.75">
      <c r="A31" s="36"/>
      <c r="B31" s="55"/>
      <c r="C31" s="16"/>
      <c r="G31" s="16"/>
      <c r="H31" s="55" t="s">
        <v>347</v>
      </c>
      <c r="I31" s="16"/>
    </row>
    <row r="32" spans="1:8" ht="12.75">
      <c r="A32" s="36"/>
      <c r="B32" s="37"/>
      <c r="C32" s="16"/>
      <c r="H32" s="16"/>
    </row>
    <row r="33" spans="1:8" ht="12.75">
      <c r="A33" s="36"/>
      <c r="B33" s="37"/>
      <c r="C33" s="16"/>
      <c r="H33" s="16"/>
    </row>
  </sheetData>
  <sheetProtection password="CCCC" sheet="1"/>
  <mergeCells count="10">
    <mergeCell ref="A19:I19"/>
    <mergeCell ref="A18:I18"/>
    <mergeCell ref="A17:I17"/>
    <mergeCell ref="G10:G11"/>
    <mergeCell ref="H10:H11"/>
    <mergeCell ref="I10:I11"/>
    <mergeCell ref="A10:A11"/>
    <mergeCell ref="B10:B11"/>
    <mergeCell ref="F10:F11"/>
    <mergeCell ref="C10:E10"/>
  </mergeCells>
  <dataValidations count="1">
    <dataValidation type="decimal" operator="greaterThan" allowBlank="1" showInputMessage="1" showErrorMessage="1" errorTitle="Upozorenje" error="Uneli ste neispravan podatak. Ponovite unos !!!" sqref="C13:I15 C23:I25">
      <formula1>-0.0001</formula1>
    </dataValidation>
  </dataValidations>
  <printOptions/>
  <pageMargins left="0.275590551181102" right="0.15748031496063" top="0.393700787401575" bottom="1.505905512" header="0.15748031496063" footer="1.783464567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2023-02-22T16:02:02Z</cp:lastPrinted>
  <dcterms:created xsi:type="dcterms:W3CDTF">2008-10-01T07:06:12Z</dcterms:created>
  <dcterms:modified xsi:type="dcterms:W3CDTF">2023-02-22T16:23:30Z</dcterms:modified>
  <cp:category/>
  <cp:version/>
  <cp:contentType/>
  <cp:contentStatus/>
</cp:coreProperties>
</file>